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45621"/>
</workbook>
</file>

<file path=xl/calcChain.xml><?xml version="1.0" encoding="utf-8"?>
<calcChain xmlns="http://schemas.openxmlformats.org/spreadsheetml/2006/main">
  <c r="H23" i="1" l="1"/>
  <c r="I33" i="1" l="1"/>
  <c r="I34" i="1"/>
  <c r="I32" i="1" l="1"/>
  <c r="C31" i="1"/>
  <c r="K23" i="1"/>
  <c r="I31" i="1" l="1"/>
  <c r="F34" i="1" l="1"/>
  <c r="K25" i="1" l="1"/>
  <c r="K24" i="1"/>
  <c r="F33" i="1" l="1"/>
  <c r="F32" i="1"/>
  <c r="F31" i="1"/>
  <c r="C34" i="1"/>
  <c r="C33" i="1"/>
  <c r="C32" i="1"/>
  <c r="E26" i="1" l="1"/>
  <c r="K27" i="1" l="1"/>
  <c r="H27" i="1"/>
  <c r="I35" i="1" l="1"/>
</calcChain>
</file>

<file path=xl/comments1.xml><?xml version="1.0" encoding="utf-8"?>
<comments xmlns="http://schemas.openxmlformats.org/spreadsheetml/2006/main">
  <authors>
    <author>Hodačová Martina</author>
  </authors>
  <commentList>
    <comment ref="E16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<sst xmlns="http://schemas.openxmlformats.org/spreadsheetml/2006/main" count="152" uniqueCount="148">
  <si>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</si>
  <si>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</si>
  <si>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</si>
  <si>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</si>
  <si>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</si>
  <si>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</si>
  <si>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</si>
  <si>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</si>
  <si>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</si>
  <si>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</si>
  <si>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</si>
  <si>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</si>
  <si>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</si>
  <si>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</si>
  <si>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</si>
  <si>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</si>
  <si>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</si>
  <si>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</si>
  <si>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</si>
  <si>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</si>
  <si>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</si>
  <si>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</si>
  <si>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</si>
  <si>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</si>
  <si>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</si>
  <si>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</si>
  <si>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</si>
  <si>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</si>
  <si>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</si>
  <si>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</si>
  <si>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</si>
  <si>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</si>
  <si>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</si>
  <si>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</si>
  <si>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</si>
  <si>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</si>
  <si>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</si>
  <si>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</si>
  <si>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</si>
  <si>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</si>
  <si>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</si>
  <si>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</si>
  <si>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</si>
  <si>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</si>
  <si>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</si>
  <si>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</si>
  <si>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</si>
  <si>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</si>
  <si>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</si>
  <si>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</si>
  <si>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</si>
  <si>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</si>
  <si>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</si>
  <si>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</si>
  <si>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</si>
  <si>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</si>
  <si>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</si>
  <si>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</si>
  <si>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</si>
  <si>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</si>
  <si>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</si>
  <si>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</si>
  <si>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</si>
  <si>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</si>
  <si>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</si>
  <si>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</si>
  <si>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</si>
  <si>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</si>
  <si>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</si>
  <si>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</si>
  <si>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</si>
  <si>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</si>
  <si>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</si>
  <si>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</si>
  <si>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</si>
  <si>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</si>
  <si>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</si>
  <si>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</si>
  <si>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</si>
  <si>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</si>
  <si>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</si>
  <si>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</si>
  <si>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</si>
  <si>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</si>
  <si>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</si>
  <si>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</si>
  <si>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</si>
  <si>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</si>
  <si>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</si>
  <si>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</si>
  <si>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</si>
  <si>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</si>
  <si>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</si>
  <si>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</si>
  <si>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</si>
  <si>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</si>
  <si>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</si>
  <si>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</si>
  <si>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</si>
  <si>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</si>
  <si>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</si>
  <si>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</si>
  <si>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</si>
  <si>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</si>
  <si>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</si>
  <si>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</si>
  <si>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</si>
  <si>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</si>
  <si>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</si>
  <si>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</si>
  <si>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</si>
  <si>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</si>
  <si>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</si>
  <si>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</si>
  <si>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</si>
  <si>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</si>
  <si>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</si>
  <si>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</si>
  <si>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</si>
  <si>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</si>
  <si>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</si>
  <si>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</si>
  <si>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</si>
  <si>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</si>
  <si>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</si>
  <si>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</si>
  <si>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</si>
  <si>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</si>
  <si>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</si>
  <si>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</si>
  <si>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</si>
  <si>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</si>
  <si>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</si>
  <si>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</si>
  <si>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</si>
  <si>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ŽoP č. 10</t>
  </si>
  <si>
    <t>Žádost o platbu č. 12</t>
  </si>
  <si>
    <t>zúčtovací období: 1. 4. 2019 - 30. 6. 2019</t>
  </si>
  <si>
    <t>Žádost o platbu doručí Smluvní partner Svazu měst a obcí v listinné podobě nejpozději do 15. července 2019, nejdříve však poté, co:</t>
  </si>
  <si>
    <t xml:space="preserve">a) uplyne dvanácté zúčtovací období,  </t>
  </si>
  <si>
    <t xml:space="preserve"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Smlouvy; </t>
  </si>
  <si>
    <t xml:space="preserve">d) Smluvní partner splní povinnost provést každý měsíc aktualizaci projektů (odst. 4 čl. III. přílohy č. 2 Smlouvy); </t>
  </si>
  <si>
    <t>b) Smluvní partner realizuje a zaeviduje stanovený minimální počet aktivit za každý měsíc (odst. 2 čl. I. přílohy č. 2 Smlouvy);</t>
  </si>
  <si>
    <t>e) Smluvní partner doloží, že za dobu Projektu dokončil stanovený minimální počet projektů (odst. 6 čl. III. přílohy č. 2 Smlouvy); a</t>
  </si>
  <si>
    <t>f) Smluvní partner splní svou povinnost zpracovat za každý měsíc sebehodnotící zprávu (čl. V. přílohy č. 2 Smlouvy).</t>
  </si>
  <si>
    <t>ŽoP č. 11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</si>
  <si>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Dodatkem č. 1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</si>
  <si>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průběžné vyúčtování finančních prostředků k 30.6.2019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</si>
</sst>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9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18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2" fillId="0" borderId="0" xfId="0" applyFont="1" applyAlignment="1">
      <alignment horizontal="center"/>
    </xf>
    <xf numFmtId="4" fontId="2" fillId="0" borderId="0" xfId="0" applyFont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11" fillId="0" borderId="0" xfId="0" applyFont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5"/>
  <sheetViews>
    <sheetView showGridLines="0" tabSelected="1" zoomScaleNormal="100" zoomScaleSheetLayoutView="100" workbookViewId="0">
      <selection activeCell="E14" sqref="E14:J14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40" t="s">
        <v>136</v>
      </c>
      <c r="C4" s="40"/>
      <c r="D4" s="40"/>
      <c r="E4" s="40"/>
      <c r="F4" s="40"/>
      <c r="G4" s="40"/>
      <c r="H4" s="40"/>
      <c r="I4" s="40"/>
      <c r="J4" s="40"/>
    </row>
    <row r="5" spans="2:10" ht="15" x14ac:dyDescent="0.2">
      <c r="B5" s="38" t="s">
        <v>147</v>
      </c>
      <c r="C5" s="38"/>
      <c r="D5" s="38"/>
      <c r="E5" s="38"/>
      <c r="F5" s="38"/>
      <c r="G5" s="38"/>
      <c r="H5" s="38"/>
      <c r="I5" s="38"/>
      <c r="J5" s="38"/>
    </row>
    <row r="6" spans="2:10" ht="18" customHeight="1" x14ac:dyDescent="0.25">
      <c r="B6" s="41" t="s">
        <v>137</v>
      </c>
      <c r="C6" s="41"/>
      <c r="D6" s="41"/>
      <c r="E6" s="41"/>
      <c r="F6" s="41"/>
      <c r="G6" s="41"/>
      <c r="H6" s="41"/>
      <c r="I6" s="41"/>
      <c r="J6" s="41"/>
    </row>
    <row r="7" spans="2:10" ht="3.75" customHeight="1" x14ac:dyDescent="0.25">
      <c r="B7" s="22"/>
      <c r="C7" s="22"/>
      <c r="D7" s="22"/>
      <c r="E7" s="22"/>
      <c r="F7" s="22"/>
      <c r="G7" s="22"/>
      <c r="H7" s="22"/>
      <c r="I7" s="22"/>
      <c r="J7" s="22"/>
    </row>
    <row r="8" spans="2:10" ht="11.45" customHeight="1" x14ac:dyDescent="0.2">
      <c r="B8" s="2" t="s">
        <v>0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1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2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3</v>
      </c>
      <c r="C11" s="2"/>
      <c r="D11" s="2"/>
      <c r="E11" s="2"/>
      <c r="F11" s="2"/>
      <c r="G11" s="2"/>
      <c r="H11" s="2"/>
      <c r="I11" s="2"/>
      <c r="J11" s="2"/>
    </row>
    <row r="12" spans="2:10" ht="11.45" customHeight="1" x14ac:dyDescent="0.2">
      <c r="B12" s="2" t="s">
        <v>4</v>
      </c>
      <c r="C12" s="2"/>
      <c r="D12" s="2"/>
      <c r="E12" s="2"/>
      <c r="F12" s="2"/>
      <c r="G12" s="2"/>
      <c r="H12" s="2"/>
      <c r="I12" s="2"/>
      <c r="J12" s="2"/>
    </row>
    <row r="13" spans="2:10" ht="6.95" customHeight="1" x14ac:dyDescent="0.2">
      <c r="B13" s="2"/>
      <c r="C13" s="2"/>
      <c r="D13" s="2"/>
      <c r="E13" s="2"/>
      <c r="F13" s="2"/>
      <c r="G13" s="2"/>
      <c r="H13" s="2"/>
      <c r="I13" s="2"/>
      <c r="J13" s="2"/>
    </row>
    <row r="14" spans="2:10" ht="14.25" customHeight="1" x14ac:dyDescent="0.2">
      <c r="B14" s="11" t="s">
        <v>5</v>
      </c>
      <c r="C14" s="12"/>
      <c r="D14" s="12"/>
      <c r="E14" s="51"/>
      <c r="F14" s="52"/>
      <c r="G14" s="52"/>
      <c r="H14" s="52"/>
      <c r="I14" s="52"/>
      <c r="J14" s="53"/>
    </row>
    <row r="15" spans="2:10" ht="14.25" customHeight="1" x14ac:dyDescent="0.2">
      <c r="B15" s="11" t="s">
        <v>6</v>
      </c>
      <c r="C15" s="12"/>
      <c r="D15" s="12"/>
      <c r="E15" s="51"/>
      <c r="F15" s="52"/>
      <c r="G15" s="52"/>
      <c r="H15" s="52"/>
      <c r="I15" s="52"/>
      <c r="J15" s="53"/>
    </row>
    <row r="16" spans="2:10" ht="14.25" customHeight="1" x14ac:dyDescent="0.2">
      <c r="B16" s="11" t="s">
        <v>7</v>
      </c>
      <c r="C16" s="12"/>
      <c r="D16" s="12"/>
      <c r="E16" s="54"/>
      <c r="F16" s="55"/>
      <c r="G16" s="55"/>
      <c r="H16" s="55"/>
      <c r="I16" s="55"/>
      <c r="J16" s="56"/>
    </row>
    <row r="17" spans="2:22" ht="14.25" customHeight="1" x14ac:dyDescent="0.2">
      <c r="B17" s="11" t="s">
        <v>43</v>
      </c>
      <c r="C17" s="12"/>
      <c r="D17" s="12"/>
      <c r="E17" s="51"/>
      <c r="F17" s="52"/>
      <c r="G17" s="52"/>
      <c r="H17" s="52"/>
      <c r="I17" s="52"/>
      <c r="J17" s="53"/>
    </row>
    <row r="18" spans="2:22" ht="6.95" customHeight="1" x14ac:dyDescent="0.2">
      <c r="B18" s="2"/>
      <c r="C18" s="2"/>
      <c r="D18" s="2"/>
      <c r="E18" s="2"/>
      <c r="F18" s="2"/>
      <c r="G18" s="2"/>
      <c r="H18" s="2"/>
      <c r="I18" s="2"/>
      <c r="J18" s="2"/>
    </row>
    <row r="19" spans="2:22" ht="48.75" customHeight="1" x14ac:dyDescent="0.2">
      <c r="B19" s="57" t="s">
        <v>146</v>
      </c>
      <c r="C19" s="57"/>
      <c r="D19" s="57"/>
      <c r="E19" s="57"/>
      <c r="F19" s="57"/>
      <c r="G19" s="57"/>
      <c r="H19" s="57"/>
      <c r="I19" s="57"/>
      <c r="J19" s="57"/>
    </row>
    <row r="20" spans="2:22" ht="12" customHeight="1" x14ac:dyDescent="0.2"/>
    <row r="21" spans="2:22" x14ac:dyDescent="0.2">
      <c r="B21" s="5" t="s">
        <v>129</v>
      </c>
      <c r="C21" s="4"/>
      <c r="D21" s="4"/>
      <c r="E21" s="4"/>
      <c r="F21" s="4"/>
      <c r="G21" s="4"/>
      <c r="H21" s="4"/>
      <c r="I21" s="4"/>
      <c r="J21" s="4"/>
    </row>
    <row r="22" spans="2:22" ht="26.25" customHeight="1" x14ac:dyDescent="0.2">
      <c r="B22" s="42" t="s">
        <v>25</v>
      </c>
      <c r="C22" s="42"/>
      <c r="D22" s="42"/>
      <c r="E22" s="45" t="s">
        <v>130</v>
      </c>
      <c r="F22" s="45"/>
      <c r="G22" s="45"/>
      <c r="H22" s="42" t="s">
        <v>41</v>
      </c>
      <c r="I22" s="42"/>
      <c r="J22" s="42"/>
      <c r="K22" s="37">
        <v>66600</v>
      </c>
    </row>
    <row r="23" spans="2:22" x14ac:dyDescent="0.2">
      <c r="B23" s="43">
        <v>43556</v>
      </c>
      <c r="C23" s="43"/>
      <c r="D23" s="44"/>
      <c r="E23" s="48"/>
      <c r="F23" s="49"/>
      <c r="G23" s="50"/>
      <c r="H23" s="46">
        <f>237600/2</f>
        <v>118800</v>
      </c>
      <c r="I23" s="47"/>
      <c r="J23" s="47"/>
      <c r="K23" s="20" t="str">
        <f>IF($E23&gt;$K$22,"Zadaný finanční příspěvek přesáhl limit za měsíc!","")</f>
        <v/>
      </c>
      <c r="L23" s="20"/>
    </row>
    <row r="24" spans="2:22" x14ac:dyDescent="0.2">
      <c r="B24" s="43">
        <v>43586</v>
      </c>
      <c r="C24" s="43"/>
      <c r="D24" s="44"/>
      <c r="E24" s="48"/>
      <c r="F24" s="49"/>
      <c r="G24" s="50"/>
      <c r="H24" s="46"/>
      <c r="I24" s="47"/>
      <c r="J24" s="47"/>
      <c r="K24" s="20" t="str">
        <f>IF($E24&gt;$K$22,"Zadaný finanční příspěvek přesáhl limit za měsíc!","")</f>
        <v/>
      </c>
      <c r="L24" s="20"/>
    </row>
    <row r="25" spans="2:22" x14ac:dyDescent="0.2">
      <c r="B25" s="43">
        <v>43617</v>
      </c>
      <c r="C25" s="43"/>
      <c r="D25" s="44"/>
      <c r="E25" s="48"/>
      <c r="F25" s="49"/>
      <c r="G25" s="50"/>
      <c r="H25" s="65" t="s">
        <v>42</v>
      </c>
      <c r="I25" s="42"/>
      <c r="J25" s="42"/>
      <c r="K25" s="20" t="str">
        <f>IF($E25&gt;$K$22,"Zadaný finanční příspěvek přesáhl limit za měsíc!","")</f>
        <v/>
      </c>
      <c r="L25" s="20"/>
    </row>
    <row r="26" spans="2:22" ht="25.5" customHeight="1" thickBot="1" x14ac:dyDescent="0.25">
      <c r="B26" s="61" t="s">
        <v>131</v>
      </c>
      <c r="C26" s="61"/>
      <c r="D26" s="61"/>
      <c r="E26" s="64">
        <f>SUM(E23:G25)</f>
        <v>0</v>
      </c>
      <c r="F26" s="64"/>
      <c r="G26" s="64"/>
      <c r="H26" s="62">
        <v>118800</v>
      </c>
      <c r="I26" s="62"/>
      <c r="J26" s="62"/>
    </row>
    <row r="27" spans="2:22" ht="27" customHeight="1" thickBot="1" x14ac:dyDescent="0.25">
      <c r="B27" s="7"/>
      <c r="C27" s="8"/>
      <c r="D27" s="8"/>
      <c r="E27" s="9"/>
      <c r="F27" s="9"/>
      <c r="G27" s="10" t="s">
        <v>27</v>
      </c>
      <c r="H27" s="58">
        <f>E26-H26</f>
        <v>-118800</v>
      </c>
      <c r="I27" s="59"/>
      <c r="J27" s="60"/>
      <c r="K27" s="20" t="str">
        <f>IF($E26&gt;3*$K$22,"Zadaný finanční příspěvek přesáhl limit za zúčtovací období!","")</f>
        <v/>
      </c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2:22" ht="12" customHeight="1" x14ac:dyDescent="0.2"/>
    <row r="29" spans="2:22" x14ac:dyDescent="0.2">
      <c r="B29" s="63" t="s">
        <v>40</v>
      </c>
      <c r="C29" s="63"/>
      <c r="D29" s="63"/>
      <c r="E29" s="63"/>
      <c r="F29" s="63"/>
      <c r="G29" s="63"/>
      <c r="H29" s="63"/>
      <c r="I29" s="63"/>
      <c r="J29" s="63"/>
    </row>
    <row r="30" spans="2:22" x14ac:dyDescent="0.2">
      <c r="B30" s="23" t="s">
        <v>20</v>
      </c>
      <c r="C30" s="66" t="s">
        <v>132</v>
      </c>
      <c r="D30" s="66"/>
      <c r="E30" s="36" t="s">
        <v>20</v>
      </c>
      <c r="F30" s="66" t="s">
        <v>132</v>
      </c>
      <c r="G30" s="66"/>
      <c r="H30" s="36" t="s">
        <v>20</v>
      </c>
      <c r="I30" s="66" t="s">
        <v>132</v>
      </c>
      <c r="J30" s="66"/>
    </row>
    <row r="31" spans="2:22" x14ac:dyDescent="0.2">
      <c r="B31" s="13" t="s">
        <v>8</v>
      </c>
      <c r="C31" s="67">
        <f>IFERROR(VLOOKUP($E$16,databaze!$B$2:$I$84,2,FALSE),0)</f>
        <v>0</v>
      </c>
      <c r="D31" s="67"/>
      <c r="E31" s="13" t="s">
        <v>12</v>
      </c>
      <c r="F31" s="69">
        <f>IFERROR(VLOOKUP($E$16,databaze!$B$2:$I$84,6,FALSE),0)</f>
        <v>0</v>
      </c>
      <c r="G31" s="67"/>
      <c r="H31" s="13" t="s">
        <v>16</v>
      </c>
      <c r="I31" s="69">
        <f>IFERROR(VLOOKUP($E$16,databaze!$B$2:$K$84,10,FALSE),0)</f>
        <v>0</v>
      </c>
      <c r="J31" s="67"/>
    </row>
    <row r="32" spans="2:22" x14ac:dyDescent="0.2">
      <c r="B32" s="13" t="s">
        <v>9</v>
      </c>
      <c r="C32" s="67">
        <f>IFERROR(VLOOKUP($E$16,databaze!$B$2:$I$84,3,FALSE),0)</f>
        <v>0</v>
      </c>
      <c r="D32" s="67"/>
      <c r="E32" s="13" t="s">
        <v>13</v>
      </c>
      <c r="F32" s="69">
        <f>IFERROR(VLOOKUP($E$16,databaze!$B$2:$I$84,7,FALSE),0)</f>
        <v>0</v>
      </c>
      <c r="G32" s="67"/>
      <c r="H32" s="13" t="s">
        <v>17</v>
      </c>
      <c r="I32" s="69">
        <f>IFERROR(VLOOKUP($E$16,databaze!$B$2:$L$84,11,FALSE),0)</f>
        <v>0</v>
      </c>
      <c r="J32" s="67"/>
    </row>
    <row r="33" spans="1:11" x14ac:dyDescent="0.2">
      <c r="B33" s="13" t="s">
        <v>10</v>
      </c>
      <c r="C33" s="67">
        <f>IFERROR(VLOOKUP($E$16,databaze!$B$2:$I$84,4,FALSE),0)</f>
        <v>0</v>
      </c>
      <c r="D33" s="67"/>
      <c r="E33" s="13" t="s">
        <v>14</v>
      </c>
      <c r="F33" s="69">
        <f>IFERROR(VLOOKUP($E$16,databaze!$B$2:$I$84,8,FALSE),0)</f>
        <v>0</v>
      </c>
      <c r="G33" s="67"/>
      <c r="H33" s="13" t="s">
        <v>18</v>
      </c>
      <c r="I33" s="69">
        <f>IFERROR(VLOOKUP($E$16,databaze!$B$2:$M$84,12,FALSE),0)</f>
        <v>0</v>
      </c>
      <c r="J33" s="67"/>
    </row>
    <row r="34" spans="1:11" x14ac:dyDescent="0.2">
      <c r="B34" s="13" t="s">
        <v>11</v>
      </c>
      <c r="C34" s="69">
        <f>IFERROR(VLOOKUP($E$16,databaze!$B$2:$I$84,5,FALSE),0)</f>
        <v>0</v>
      </c>
      <c r="D34" s="67"/>
      <c r="E34" s="13" t="s">
        <v>15</v>
      </c>
      <c r="F34" s="69">
        <f>IFERROR(VLOOKUP($E$16,databaze!$B$2:$J$84,9,FALSE),0)</f>
        <v>0</v>
      </c>
      <c r="G34" s="67"/>
      <c r="H34" s="13" t="s">
        <v>19</v>
      </c>
      <c r="I34" s="69">
        <f>E26</f>
        <v>0</v>
      </c>
      <c r="J34" s="67"/>
      <c r="K34" s="37"/>
    </row>
    <row r="35" spans="1:11" ht="15.75" customHeight="1" x14ac:dyDescent="0.2">
      <c r="B35" s="70" t="s">
        <v>24</v>
      </c>
      <c r="C35" s="70"/>
      <c r="D35" s="70"/>
      <c r="E35" s="70"/>
      <c r="F35" s="70"/>
      <c r="G35" s="70"/>
      <c r="H35" s="70"/>
      <c r="I35" s="71">
        <f>SUM(C31:C34)+SUM(F31:F34)+SUM(I31:I34)</f>
        <v>0</v>
      </c>
      <c r="J35" s="72"/>
      <c r="K35" s="37"/>
    </row>
    <row r="36" spans="1:11" ht="14.25" customHeight="1" x14ac:dyDescent="0.2">
      <c r="J36" s="3"/>
    </row>
    <row r="37" spans="1:11" ht="12.75" customHeight="1" x14ac:dyDescent="0.2">
      <c r="A37" s="39" t="s">
        <v>138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1.25" customHeight="1" x14ac:dyDescent="0.2">
      <c r="A38" s="68" t="s">
        <v>139</v>
      </c>
      <c r="B38" s="68"/>
      <c r="C38" s="68"/>
      <c r="D38" s="68"/>
      <c r="E38" s="68"/>
      <c r="F38" s="68"/>
      <c r="G38" s="68"/>
      <c r="H38" s="68"/>
      <c r="I38" s="68"/>
      <c r="J38" s="68"/>
    </row>
    <row r="39" spans="1:11" ht="11.25" customHeight="1" x14ac:dyDescent="0.2">
      <c r="A39" s="68" t="s">
        <v>142</v>
      </c>
      <c r="B39" s="68"/>
      <c r="C39" s="68"/>
      <c r="D39" s="68"/>
      <c r="E39" s="68"/>
      <c r="F39" s="68"/>
      <c r="G39" s="68"/>
      <c r="H39" s="68"/>
      <c r="I39" s="68"/>
      <c r="J39" s="68"/>
    </row>
    <row r="40" spans="1:11" ht="21.75" customHeight="1" x14ac:dyDescent="0.2">
      <c r="A40" s="75" t="s">
        <v>140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ht="11.25" customHeight="1" x14ac:dyDescent="0.2">
      <c r="A41" s="75" t="s">
        <v>141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ht="11.25" customHeight="1" x14ac:dyDescent="0.2">
      <c r="A42" s="75" t="s">
        <v>143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ht="11.25" customHeight="1" x14ac:dyDescent="0.2">
      <c r="A43" s="75" t="s">
        <v>144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ht="6" customHeight="1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ht="48.75" customHeight="1" x14ac:dyDescent="0.2">
      <c r="B45" s="77" t="s">
        <v>128</v>
      </c>
      <c r="C45" s="77"/>
      <c r="D45" s="77"/>
      <c r="E45" s="77"/>
      <c r="F45" s="77"/>
      <c r="G45" s="77"/>
      <c r="H45" s="77"/>
      <c r="I45" s="77"/>
      <c r="J45" s="77"/>
      <c r="K45" s="35"/>
    </row>
    <row r="46" spans="1:11" x14ac:dyDescent="0.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50" spans="1:11" x14ac:dyDescent="0.2">
      <c r="A50" s="14" t="s">
        <v>28</v>
      </c>
      <c r="B50" s="78"/>
      <c r="C50" s="78"/>
      <c r="D50" s="78"/>
      <c r="E50" s="14" t="s">
        <v>29</v>
      </c>
      <c r="F50" s="19"/>
      <c r="G50" s="74"/>
      <c r="H50" s="74"/>
      <c r="I50" s="74"/>
      <c r="J50" s="74"/>
      <c r="K50" s="74"/>
    </row>
    <row r="51" spans="1:11" ht="4.5" customHeight="1" x14ac:dyDescent="0.2">
      <c r="A51" s="14"/>
      <c r="B51" s="17" t="s">
        <v>30</v>
      </c>
      <c r="C51" s="18"/>
      <c r="D51" s="18"/>
      <c r="E51" s="14"/>
      <c r="F51" s="17" t="s">
        <v>31</v>
      </c>
      <c r="G51" s="73" t="s">
        <v>21</v>
      </c>
      <c r="H51" s="73"/>
      <c r="I51" s="73"/>
      <c r="J51" s="73"/>
      <c r="K51" s="73"/>
    </row>
    <row r="52" spans="1:11" x14ac:dyDescent="0.2">
      <c r="C52" s="2"/>
      <c r="D52" s="2"/>
      <c r="E52" s="2"/>
      <c r="F52" s="2"/>
      <c r="G52" s="15" t="s">
        <v>22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15" t="s">
        <v>23</v>
      </c>
      <c r="H53" s="16"/>
      <c r="I53" s="16"/>
      <c r="J53" s="16"/>
      <c r="K53" s="16"/>
    </row>
    <row r="54" spans="1:11" x14ac:dyDescent="0.2">
      <c r="B54" s="2"/>
      <c r="C54" s="2"/>
      <c r="D54" s="2"/>
      <c r="E54" s="2"/>
      <c r="F54" s="2"/>
      <c r="G54" s="2"/>
      <c r="H54" s="2"/>
    </row>
    <row r="55" spans="1:11" ht="47.25" customHeight="1" x14ac:dyDescent="0.2">
      <c r="A55" s="39" t="s">
        <v>26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</row>
  </sheetData>
  <sheetProtection password="DEBE" sheet="1" objects="1" scenarios="1"/>
  <protectedRanges>
    <protectedRange sqref="B50:D50 F50:K50" name="Podpis_1"/>
    <protectedRange sqref="E16:J17" name="Hlavicka_1"/>
    <protectedRange sqref="E14:J15" name="Hlavicka"/>
    <protectedRange sqref="E23:G25" name="Soupisky"/>
  </protectedRanges>
  <mergeCells count="55">
    <mergeCell ref="G51:K51"/>
    <mergeCell ref="A39:J39"/>
    <mergeCell ref="G50:K50"/>
    <mergeCell ref="A40:K40"/>
    <mergeCell ref="A41:K41"/>
    <mergeCell ref="A42:K42"/>
    <mergeCell ref="A43:K43"/>
    <mergeCell ref="A44:K44"/>
    <mergeCell ref="B45:J45"/>
    <mergeCell ref="A46:K46"/>
    <mergeCell ref="B50:D50"/>
    <mergeCell ref="C31:D31"/>
    <mergeCell ref="C32:D32"/>
    <mergeCell ref="A38:J38"/>
    <mergeCell ref="F32:G32"/>
    <mergeCell ref="F33:G33"/>
    <mergeCell ref="F34:G34"/>
    <mergeCell ref="F31:G31"/>
    <mergeCell ref="I31:J31"/>
    <mergeCell ref="I32:J32"/>
    <mergeCell ref="A37:K37"/>
    <mergeCell ref="I33:J33"/>
    <mergeCell ref="I34:J34"/>
    <mergeCell ref="B35:H35"/>
    <mergeCell ref="I35:J35"/>
    <mergeCell ref="C33:D33"/>
    <mergeCell ref="C34:D34"/>
    <mergeCell ref="B29:J29"/>
    <mergeCell ref="E25:G25"/>
    <mergeCell ref="E26:G26"/>
    <mergeCell ref="H25:J25"/>
    <mergeCell ref="C30:D30"/>
    <mergeCell ref="F30:G30"/>
    <mergeCell ref="I30:J30"/>
    <mergeCell ref="B19:J19"/>
    <mergeCell ref="H27:J27"/>
    <mergeCell ref="B25:D25"/>
    <mergeCell ref="B26:D26"/>
    <mergeCell ref="H26:J26"/>
    <mergeCell ref="B5:J5"/>
    <mergeCell ref="A55:K55"/>
    <mergeCell ref="B4:J4"/>
    <mergeCell ref="B6:J6"/>
    <mergeCell ref="B22:D22"/>
    <mergeCell ref="B23:D23"/>
    <mergeCell ref="E22:G22"/>
    <mergeCell ref="H23:J24"/>
    <mergeCell ref="B24:D24"/>
    <mergeCell ref="H22:J22"/>
    <mergeCell ref="E24:G24"/>
    <mergeCell ref="E23:G23"/>
    <mergeCell ref="E17:J17"/>
    <mergeCell ref="E14:J14"/>
    <mergeCell ref="E15:J15"/>
    <mergeCell ref="E16:J16"/>
  </mergeCells>
  <conditionalFormatting sqref="H27:J27">
    <cfRule type="cellIs" dxfId="2" priority="1" operator="greaterThan">
      <formula>3*$K$22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showGridLines="0" workbookViewId="0">
      <selection activeCell="M2" sqref="M2"/>
    </sheetView>
  </sheetViews>
  <sheetFormatPr defaultRowHeight="12.75" x14ac:dyDescent="0.2"/>
  <cols>
    <col min="1" max="1" width="9.140625" style="1"/>
    <col min="2" max="2" width="14" style="34" customWidth="1"/>
    <col min="3" max="13" width="13.5703125" style="1" customWidth="1"/>
  </cols>
  <sheetData>
    <row r="1" spans="1:13" x14ac:dyDescent="0.2">
      <c r="A1" s="24" t="s">
        <v>44</v>
      </c>
      <c r="B1" s="25" t="s">
        <v>32</v>
      </c>
      <c r="C1" s="26" t="s">
        <v>33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133</v>
      </c>
      <c r="K1" s="26" t="s">
        <v>134</v>
      </c>
      <c r="L1" s="26" t="s">
        <v>135</v>
      </c>
      <c r="M1" s="26" t="s">
        <v>145</v>
      </c>
    </row>
    <row r="2" spans="1:13" x14ac:dyDescent="0.2">
      <c r="A2" s="27" t="s">
        <v>45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  <c r="M2" s="28">
        <v>329265</v>
      </c>
    </row>
    <row r="3" spans="1:13" x14ac:dyDescent="0.2">
      <c r="A3" s="29" t="s">
        <v>46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  <c r="M3" s="30">
        <v>328760</v>
      </c>
    </row>
    <row r="4" spans="1:13" x14ac:dyDescent="0.2">
      <c r="A4" s="29" t="s">
        <v>47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  <c r="M4" s="30">
        <v>254025</v>
      </c>
    </row>
    <row r="5" spans="1:13" x14ac:dyDescent="0.2">
      <c r="A5" s="29" t="s">
        <v>48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  <c r="M5" s="30">
        <v>327128</v>
      </c>
    </row>
    <row r="6" spans="1:13" x14ac:dyDescent="0.2">
      <c r="A6" s="29" t="s">
        <v>49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  <c r="M6" s="30">
        <v>328955</v>
      </c>
    </row>
    <row r="7" spans="1:13" x14ac:dyDescent="0.2">
      <c r="A7" s="29" t="s">
        <v>50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  <c r="M7" s="30">
        <v>239288</v>
      </c>
    </row>
    <row r="8" spans="1:13" x14ac:dyDescent="0.2">
      <c r="A8" s="29" t="s">
        <v>51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  <c r="M8" s="30">
        <v>328473</v>
      </c>
    </row>
    <row r="9" spans="1:13" x14ac:dyDescent="0.2">
      <c r="A9" s="29" t="s">
        <v>52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  <c r="M9" s="30">
        <v>329327</v>
      </c>
    </row>
    <row r="10" spans="1:13" x14ac:dyDescent="0.2">
      <c r="A10" s="29" t="s">
        <v>53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  <c r="M10" s="30">
        <v>329400</v>
      </c>
    </row>
    <row r="11" spans="1:13" x14ac:dyDescent="0.2">
      <c r="A11" s="29" t="s">
        <v>54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  <c r="M11" s="30">
        <v>324816</v>
      </c>
    </row>
    <row r="12" spans="1:13" x14ac:dyDescent="0.2">
      <c r="A12" s="29" t="s">
        <v>55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  <c r="M12" s="30">
        <v>313804</v>
      </c>
    </row>
    <row r="13" spans="1:13" x14ac:dyDescent="0.2">
      <c r="A13" s="29" t="s">
        <v>56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  <c r="M13" s="30">
        <v>329397</v>
      </c>
    </row>
    <row r="14" spans="1:13" x14ac:dyDescent="0.2">
      <c r="A14" s="29" t="s">
        <v>57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  <c r="M14" s="30">
        <v>328904</v>
      </c>
    </row>
    <row r="15" spans="1:13" x14ac:dyDescent="0.2">
      <c r="A15" s="29" t="s">
        <v>58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  <c r="M15" s="30">
        <v>326490</v>
      </c>
    </row>
    <row r="16" spans="1:13" x14ac:dyDescent="0.2">
      <c r="A16" s="29" t="s">
        <v>59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  <c r="M16" s="30">
        <v>329397</v>
      </c>
    </row>
    <row r="17" spans="1:13" x14ac:dyDescent="0.2">
      <c r="A17" s="29" t="s">
        <v>60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  <c r="M17" s="30">
        <v>328552</v>
      </c>
    </row>
    <row r="18" spans="1:13" x14ac:dyDescent="0.2">
      <c r="A18" s="29" t="s">
        <v>61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  <c r="M18" s="30">
        <v>328867</v>
      </c>
    </row>
    <row r="19" spans="1:13" x14ac:dyDescent="0.2">
      <c r="A19" s="29" t="s">
        <v>62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  <c r="M19" s="30">
        <v>329400</v>
      </c>
    </row>
    <row r="20" spans="1:13" x14ac:dyDescent="0.2">
      <c r="A20" s="29" t="s">
        <v>63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  <c r="M20" s="30">
        <v>314461</v>
      </c>
    </row>
    <row r="21" spans="1:13" x14ac:dyDescent="0.2">
      <c r="A21" s="29" t="s">
        <v>64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  <c r="M21" s="30">
        <v>329157</v>
      </c>
    </row>
    <row r="22" spans="1:13" x14ac:dyDescent="0.2">
      <c r="A22" s="29" t="s">
        <v>65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  <c r="M22" s="30">
        <v>329400</v>
      </c>
    </row>
    <row r="23" spans="1:13" x14ac:dyDescent="0.2">
      <c r="A23" s="29" t="s">
        <v>66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  <c r="M23" s="30">
        <v>329400</v>
      </c>
    </row>
    <row r="24" spans="1:13" x14ac:dyDescent="0.2">
      <c r="A24" s="29" t="s">
        <v>67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  <c r="M24" s="30">
        <v>326110</v>
      </c>
    </row>
    <row r="25" spans="1:13" x14ac:dyDescent="0.2">
      <c r="A25" s="29" t="s">
        <v>68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  <c r="M25" s="30">
        <v>327114</v>
      </c>
    </row>
    <row r="26" spans="1:13" x14ac:dyDescent="0.2">
      <c r="A26" s="29" t="s">
        <v>69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  <c r="M26" s="30">
        <v>328723</v>
      </c>
    </row>
    <row r="27" spans="1:13" x14ac:dyDescent="0.2">
      <c r="A27" s="29" t="s">
        <v>70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  <c r="M27" s="30">
        <v>318808</v>
      </c>
    </row>
    <row r="28" spans="1:13" x14ac:dyDescent="0.2">
      <c r="A28" s="29" t="s">
        <v>71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  <c r="M28" s="30">
        <v>242493</v>
      </c>
    </row>
    <row r="29" spans="1:13" x14ac:dyDescent="0.2">
      <c r="A29" s="29" t="s">
        <v>72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  <c r="M29" s="30">
        <v>328989</v>
      </c>
    </row>
    <row r="30" spans="1:13" x14ac:dyDescent="0.2">
      <c r="A30" s="29" t="s">
        <v>73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  <c r="M30" s="30">
        <v>312850</v>
      </c>
    </row>
    <row r="31" spans="1:13" x14ac:dyDescent="0.2">
      <c r="A31" s="29" t="s">
        <v>74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  <c r="M31" s="30">
        <v>329400</v>
      </c>
    </row>
    <row r="32" spans="1:13" x14ac:dyDescent="0.2">
      <c r="A32" s="29" t="s">
        <v>75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  <c r="M32" s="30">
        <v>329400</v>
      </c>
    </row>
    <row r="33" spans="1:13" x14ac:dyDescent="0.2">
      <c r="A33" s="29" t="s">
        <v>76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  <c r="M33" s="30">
        <v>329400</v>
      </c>
    </row>
    <row r="34" spans="1:13" x14ac:dyDescent="0.2">
      <c r="A34" s="29" t="s">
        <v>77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  <c r="M34" s="30">
        <v>316825</v>
      </c>
    </row>
    <row r="35" spans="1:13" x14ac:dyDescent="0.2">
      <c r="A35" s="29" t="s">
        <v>78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  <c r="M35" s="30">
        <v>329400</v>
      </c>
    </row>
    <row r="36" spans="1:13" x14ac:dyDescent="0.2">
      <c r="A36" s="29" t="s">
        <v>79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  <c r="M36" s="30">
        <v>328768</v>
      </c>
    </row>
    <row r="37" spans="1:13" x14ac:dyDescent="0.2">
      <c r="A37" s="29" t="s">
        <v>80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  <c r="M37" s="30">
        <v>325821</v>
      </c>
    </row>
    <row r="38" spans="1:13" x14ac:dyDescent="0.2">
      <c r="A38" s="29" t="s">
        <v>81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  <c r="M38" s="30">
        <v>316924</v>
      </c>
    </row>
    <row r="39" spans="1:13" x14ac:dyDescent="0.2">
      <c r="A39" s="29" t="s">
        <v>82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  <c r="M39" s="30">
        <v>243321</v>
      </c>
    </row>
    <row r="40" spans="1:13" x14ac:dyDescent="0.2">
      <c r="A40" s="29" t="s">
        <v>83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  <c r="M40" s="30">
        <v>327967</v>
      </c>
    </row>
    <row r="41" spans="1:13" x14ac:dyDescent="0.2">
      <c r="A41" s="29" t="s">
        <v>84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  <c r="M41" s="30">
        <v>329305</v>
      </c>
    </row>
    <row r="42" spans="1:13" x14ac:dyDescent="0.2">
      <c r="A42" s="29" t="s">
        <v>85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  <c r="M42" s="30">
        <v>310775</v>
      </c>
    </row>
    <row r="43" spans="1:13" x14ac:dyDescent="0.2">
      <c r="A43" s="31" t="s">
        <v>86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  <c r="M43" s="30">
        <v>327507</v>
      </c>
    </row>
    <row r="44" spans="1:13" x14ac:dyDescent="0.2">
      <c r="A44" s="29" t="s">
        <v>87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  <c r="M44" s="30">
        <v>308689</v>
      </c>
    </row>
    <row r="45" spans="1:13" x14ac:dyDescent="0.2">
      <c r="A45" s="29" t="s">
        <v>88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  <c r="M45" s="30">
        <v>329038</v>
      </c>
    </row>
    <row r="46" spans="1:13" x14ac:dyDescent="0.2">
      <c r="A46" s="29" t="s">
        <v>89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  <c r="M46" s="30">
        <v>329400</v>
      </c>
    </row>
    <row r="47" spans="1:13" x14ac:dyDescent="0.2">
      <c r="A47" s="29" t="s">
        <v>90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  <c r="M47" s="30">
        <v>329400</v>
      </c>
    </row>
    <row r="48" spans="1:13" x14ac:dyDescent="0.2">
      <c r="A48" s="29" t="s">
        <v>91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  <c r="M48" s="30">
        <v>328716</v>
      </c>
    </row>
    <row r="49" spans="1:13" x14ac:dyDescent="0.2">
      <c r="A49" s="29" t="s">
        <v>92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  <c r="M49" s="30">
        <v>329400</v>
      </c>
    </row>
    <row r="50" spans="1:13" x14ac:dyDescent="0.2">
      <c r="A50" s="29" t="s">
        <v>93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  <c r="M50" s="30">
        <v>229657</v>
      </c>
    </row>
    <row r="51" spans="1:13" x14ac:dyDescent="0.2">
      <c r="A51" s="29" t="s">
        <v>94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  <c r="M51" s="30">
        <v>326694</v>
      </c>
    </row>
    <row r="52" spans="1:13" x14ac:dyDescent="0.2">
      <c r="A52" s="29" t="s">
        <v>95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  <c r="M52" s="30">
        <v>243720</v>
      </c>
    </row>
    <row r="53" spans="1:13" x14ac:dyDescent="0.2">
      <c r="A53" s="29" t="s">
        <v>96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  <c r="M53" s="30">
        <v>243720</v>
      </c>
    </row>
    <row r="54" spans="1:13" x14ac:dyDescent="0.2">
      <c r="A54" s="29" t="s">
        <v>97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  <c r="M54" s="30">
        <v>243687</v>
      </c>
    </row>
    <row r="55" spans="1:13" x14ac:dyDescent="0.2">
      <c r="A55" s="29" t="s">
        <v>98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  <c r="M55" s="30">
        <v>299981</v>
      </c>
    </row>
    <row r="56" spans="1:13" x14ac:dyDescent="0.2">
      <c r="A56" s="29" t="s">
        <v>99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  <c r="M56" s="30">
        <v>284698</v>
      </c>
    </row>
    <row r="57" spans="1:13" x14ac:dyDescent="0.2">
      <c r="A57" s="29" t="s">
        <v>100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  <c r="M57" s="30">
        <v>199732</v>
      </c>
    </row>
    <row r="58" spans="1:13" x14ac:dyDescent="0.2">
      <c r="A58" s="29" t="s">
        <v>101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  <c r="M58" s="30">
        <v>328957</v>
      </c>
    </row>
    <row r="59" spans="1:13" x14ac:dyDescent="0.2">
      <c r="A59" s="29" t="s">
        <v>102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  <c r="M59" s="30">
        <v>285480</v>
      </c>
    </row>
    <row r="60" spans="1:13" x14ac:dyDescent="0.2">
      <c r="A60" s="29" t="s">
        <v>103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  <c r="M60" s="30">
        <v>329400</v>
      </c>
    </row>
    <row r="61" spans="1:13" x14ac:dyDescent="0.2">
      <c r="A61" s="29" t="s">
        <v>104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  <c r="M61" s="30">
        <v>328833</v>
      </c>
    </row>
    <row r="62" spans="1:13" x14ac:dyDescent="0.2">
      <c r="A62" s="29" t="s">
        <v>105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  <c r="M62" s="30">
        <v>328583</v>
      </c>
    </row>
    <row r="63" spans="1:13" x14ac:dyDescent="0.2">
      <c r="A63" s="29" t="s">
        <v>106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  <c r="M63" s="30">
        <v>243575</v>
      </c>
    </row>
    <row r="64" spans="1:13" x14ac:dyDescent="0.2">
      <c r="A64" s="29" t="s">
        <v>107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  <c r="M64" s="30">
        <v>285216</v>
      </c>
    </row>
    <row r="65" spans="1:13" x14ac:dyDescent="0.2">
      <c r="A65" s="29" t="s">
        <v>108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  <c r="M65" s="30">
        <v>328309</v>
      </c>
    </row>
    <row r="66" spans="1:13" x14ac:dyDescent="0.2">
      <c r="A66" s="29" t="s">
        <v>109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  <c r="M66" s="30">
        <v>329400</v>
      </c>
    </row>
    <row r="67" spans="1:13" x14ac:dyDescent="0.2">
      <c r="A67" s="29" t="s">
        <v>110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  <c r="M67" s="30">
        <v>327757</v>
      </c>
    </row>
    <row r="68" spans="1:13" x14ac:dyDescent="0.2">
      <c r="A68" s="29" t="s">
        <v>111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  <c r="M68" s="30">
        <v>329043</v>
      </c>
    </row>
    <row r="69" spans="1:13" x14ac:dyDescent="0.2">
      <c r="A69" s="29" t="s">
        <v>112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  <c r="M69" s="30">
        <v>329027</v>
      </c>
    </row>
    <row r="70" spans="1:13" x14ac:dyDescent="0.2">
      <c r="A70" s="29" t="s">
        <v>113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  <c r="M70" s="30">
        <v>323055</v>
      </c>
    </row>
    <row r="71" spans="1:13" x14ac:dyDescent="0.2">
      <c r="A71" s="29" t="s">
        <v>114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  <c r="M71" s="30">
        <v>318027</v>
      </c>
    </row>
    <row r="72" spans="1:13" x14ac:dyDescent="0.2">
      <c r="A72" s="29" t="s">
        <v>115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  <c r="M72" s="30">
        <v>328879</v>
      </c>
    </row>
    <row r="73" spans="1:13" x14ac:dyDescent="0.2">
      <c r="A73" s="29" t="s">
        <v>116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  <c r="M73" s="30">
        <v>327905</v>
      </c>
    </row>
    <row r="74" spans="1:13" x14ac:dyDescent="0.2">
      <c r="A74" s="29" t="s">
        <v>117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  <c r="M74" s="30">
        <v>329394</v>
      </c>
    </row>
    <row r="75" spans="1:13" x14ac:dyDescent="0.2">
      <c r="A75" s="29" t="s">
        <v>118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  <c r="M75" s="30">
        <v>216836</v>
      </c>
    </row>
    <row r="76" spans="1:13" x14ac:dyDescent="0.2">
      <c r="A76" s="29" t="s">
        <v>119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  <c r="M76" s="30">
        <v>290123</v>
      </c>
    </row>
    <row r="77" spans="1:13" x14ac:dyDescent="0.2">
      <c r="A77" s="29" t="s">
        <v>120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  <c r="M77" s="30">
        <v>329400</v>
      </c>
    </row>
    <row r="78" spans="1:13" x14ac:dyDescent="0.2">
      <c r="A78" s="29" t="s">
        <v>121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  <c r="M78" s="30">
        <v>284286</v>
      </c>
    </row>
    <row r="79" spans="1:13" x14ac:dyDescent="0.2">
      <c r="A79" s="29" t="s">
        <v>122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  <c r="M79" s="30">
        <v>329199</v>
      </c>
    </row>
    <row r="80" spans="1:13" x14ac:dyDescent="0.2">
      <c r="A80" s="29" t="s">
        <v>123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  <c r="M80" s="30">
        <v>329394</v>
      </c>
    </row>
    <row r="81" spans="1:13" x14ac:dyDescent="0.2">
      <c r="A81" s="29" t="s">
        <v>124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  <c r="M81" s="30">
        <v>327020</v>
      </c>
    </row>
    <row r="82" spans="1:13" x14ac:dyDescent="0.2">
      <c r="A82" s="29" t="s">
        <v>125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  <c r="M82" s="30">
        <v>283445</v>
      </c>
    </row>
    <row r="83" spans="1:13" x14ac:dyDescent="0.2">
      <c r="A83" s="29" t="s">
        <v>126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  <c r="M83" s="30">
        <v>328786</v>
      </c>
    </row>
    <row r="84" spans="1:13" x14ac:dyDescent="0.2">
      <c r="A84" s="32" t="s">
        <v>127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  <c r="M84" s="33">
        <v>243372</v>
      </c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2019-06-19T12:48:32Z</dcterms:modified>
</cp:coreProperties>
</file>