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_12 - Financování územních rozpočtů\01 DAŇOVÉ PŘÍJMY ÚSC\01 RUD\Predikce, skutečnost\pro SR 2026\"/>
    </mc:Choice>
  </mc:AlternateContent>
  <bookViews>
    <workbookView xWindow="0" yWindow="0" windowWidth="29070" windowHeight="15870" activeTab="1"/>
  </bookViews>
  <sheets>
    <sheet name="01-2026" sheetId="31" r:id="rId1"/>
    <sheet name="08-20206" sheetId="32" r:id="rId2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2" i="32" l="1"/>
  <c r="N21" i="32"/>
  <c r="N20" i="32"/>
  <c r="N18" i="32"/>
  <c r="N17" i="32"/>
  <c r="N12" i="32"/>
  <c r="N11" i="32"/>
  <c r="N10" i="32"/>
  <c r="N9" i="32"/>
  <c r="N8" i="32"/>
  <c r="N6" i="32"/>
  <c r="N5" i="32"/>
  <c r="M22" i="32"/>
  <c r="M21" i="32"/>
  <c r="M20" i="32"/>
  <c r="M18" i="32"/>
  <c r="M17" i="32"/>
  <c r="M12" i="32"/>
  <c r="M11" i="32"/>
  <c r="M10" i="32"/>
  <c r="M9" i="32"/>
  <c r="M8" i="32"/>
  <c r="M6" i="32"/>
  <c r="M5" i="32"/>
  <c r="I19" i="32" l="1"/>
  <c r="F19" i="32"/>
  <c r="I7" i="32"/>
  <c r="F7" i="32"/>
  <c r="M7" i="32" s="1"/>
  <c r="B23" i="32"/>
  <c r="K22" i="32"/>
  <c r="J22" i="32"/>
  <c r="H22" i="32"/>
  <c r="G22" i="32"/>
  <c r="E22" i="32"/>
  <c r="D22" i="32"/>
  <c r="K21" i="32"/>
  <c r="J21" i="32"/>
  <c r="H21" i="32"/>
  <c r="G21" i="32"/>
  <c r="E21" i="32"/>
  <c r="D21" i="32"/>
  <c r="K20" i="32"/>
  <c r="J20" i="32"/>
  <c r="H20" i="32"/>
  <c r="G20" i="32"/>
  <c r="E20" i="32"/>
  <c r="D20" i="32"/>
  <c r="C19" i="32"/>
  <c r="C23" i="32" s="1"/>
  <c r="K18" i="32"/>
  <c r="J18" i="32"/>
  <c r="H18" i="32"/>
  <c r="G18" i="32"/>
  <c r="E18" i="32"/>
  <c r="D18" i="32"/>
  <c r="K17" i="32"/>
  <c r="J17" i="32"/>
  <c r="H17" i="32"/>
  <c r="G17" i="32"/>
  <c r="E17" i="32"/>
  <c r="D17" i="32"/>
  <c r="B13" i="32"/>
  <c r="K12" i="32"/>
  <c r="J12" i="32"/>
  <c r="H12" i="32"/>
  <c r="G12" i="32"/>
  <c r="E12" i="32"/>
  <c r="D12" i="32"/>
  <c r="K11" i="32"/>
  <c r="J11" i="32"/>
  <c r="H11" i="32"/>
  <c r="G11" i="32"/>
  <c r="E11" i="32"/>
  <c r="D11" i="32"/>
  <c r="K10" i="32"/>
  <c r="J10" i="32"/>
  <c r="H10" i="32"/>
  <c r="G10" i="32"/>
  <c r="E10" i="32"/>
  <c r="D10" i="32"/>
  <c r="K9" i="32"/>
  <c r="J9" i="32"/>
  <c r="H9" i="32"/>
  <c r="G9" i="32"/>
  <c r="E9" i="32"/>
  <c r="D9" i="32"/>
  <c r="K8" i="32"/>
  <c r="J8" i="32"/>
  <c r="H8" i="32"/>
  <c r="G8" i="32"/>
  <c r="E8" i="32"/>
  <c r="D8" i="32"/>
  <c r="C7" i="32"/>
  <c r="D7" i="32" s="1"/>
  <c r="D13" i="32" s="1"/>
  <c r="K6" i="32"/>
  <c r="J6" i="32"/>
  <c r="H6" i="32"/>
  <c r="G6" i="32"/>
  <c r="E6" i="32"/>
  <c r="D6" i="32"/>
  <c r="K5" i="32"/>
  <c r="J5" i="32"/>
  <c r="H5" i="32"/>
  <c r="G5" i="32"/>
  <c r="E5" i="32"/>
  <c r="D5" i="32"/>
  <c r="F23" i="32" l="1"/>
  <c r="M19" i="32"/>
  <c r="I23" i="32"/>
  <c r="N23" i="32" s="1"/>
  <c r="N19" i="32"/>
  <c r="I13" i="32"/>
  <c r="N13" i="32" s="1"/>
  <c r="N7" i="32"/>
  <c r="K19" i="32"/>
  <c r="H19" i="32"/>
  <c r="J19" i="32"/>
  <c r="J23" i="32" s="1"/>
  <c r="J7" i="32"/>
  <c r="J13" i="32" s="1"/>
  <c r="F13" i="32"/>
  <c r="K7" i="32"/>
  <c r="H7" i="32"/>
  <c r="E23" i="32"/>
  <c r="D23" i="32"/>
  <c r="C13" i="32"/>
  <c r="E13" i="32" s="1"/>
  <c r="G19" i="32"/>
  <c r="G23" i="32" s="1"/>
  <c r="E7" i="32"/>
  <c r="G7" i="32"/>
  <c r="G13" i="32" s="1"/>
  <c r="D19" i="32"/>
  <c r="E19" i="32"/>
  <c r="C7" i="31"/>
  <c r="C19" i="31"/>
  <c r="K13" i="32" l="1"/>
  <c r="M13" i="32"/>
  <c r="H23" i="32"/>
  <c r="M23" i="32"/>
  <c r="K23" i="32"/>
  <c r="H13" i="32"/>
  <c r="I23" i="31"/>
  <c r="F23" i="31"/>
  <c r="C23" i="31"/>
  <c r="D23" i="31" s="1"/>
  <c r="B23" i="31"/>
  <c r="K22" i="31"/>
  <c r="J22" i="31"/>
  <c r="H22" i="31"/>
  <c r="G22" i="31"/>
  <c r="E22" i="31"/>
  <c r="D22" i="31"/>
  <c r="K21" i="31"/>
  <c r="J21" i="31"/>
  <c r="H21" i="31"/>
  <c r="G21" i="31"/>
  <c r="E21" i="31"/>
  <c r="D21" i="31"/>
  <c r="K20" i="31"/>
  <c r="J20" i="31"/>
  <c r="H20" i="31"/>
  <c r="G20" i="31"/>
  <c r="E20" i="31"/>
  <c r="D20" i="31"/>
  <c r="K19" i="31"/>
  <c r="J19" i="31"/>
  <c r="H19" i="31"/>
  <c r="G19" i="31"/>
  <c r="E19" i="31"/>
  <c r="D19" i="31"/>
  <c r="K18" i="31"/>
  <c r="J18" i="31"/>
  <c r="H18" i="31"/>
  <c r="G18" i="31"/>
  <c r="E18" i="31"/>
  <c r="D18" i="31"/>
  <c r="K17" i="31"/>
  <c r="J17" i="31"/>
  <c r="J23" i="31" s="1"/>
  <c r="H17" i="31"/>
  <c r="G17" i="31"/>
  <c r="E17" i="31"/>
  <c r="D17" i="31"/>
  <c r="I13" i="31"/>
  <c r="F13" i="31"/>
  <c r="K13" i="31" s="1"/>
  <c r="C13" i="31"/>
  <c r="B13" i="31"/>
  <c r="K12" i="31"/>
  <c r="J12" i="31"/>
  <c r="H12" i="31"/>
  <c r="G12" i="31"/>
  <c r="E12" i="31"/>
  <c r="D12" i="31"/>
  <c r="K11" i="31"/>
  <c r="J11" i="31"/>
  <c r="H11" i="31"/>
  <c r="G11" i="31"/>
  <c r="E11" i="31"/>
  <c r="D11" i="31"/>
  <c r="K10" i="31"/>
  <c r="J10" i="31"/>
  <c r="H10" i="31"/>
  <c r="G10" i="31"/>
  <c r="E10" i="31"/>
  <c r="D10" i="31"/>
  <c r="K9" i="31"/>
  <c r="J9" i="31"/>
  <c r="H9" i="31"/>
  <c r="G9" i="31"/>
  <c r="E9" i="31"/>
  <c r="D9" i="31"/>
  <c r="K8" i="31"/>
  <c r="J8" i="31"/>
  <c r="H8" i="31"/>
  <c r="G8" i="31"/>
  <c r="E8" i="31"/>
  <c r="D8" i="31"/>
  <c r="K7" i="31"/>
  <c r="J7" i="31"/>
  <c r="H7" i="31"/>
  <c r="G7" i="31"/>
  <c r="E7" i="31"/>
  <c r="D7" i="31"/>
  <c r="K6" i="31"/>
  <c r="J6" i="31"/>
  <c r="H6" i="31"/>
  <c r="G6" i="31"/>
  <c r="G13" i="31" s="1"/>
  <c r="E6" i="31"/>
  <c r="D6" i="31"/>
  <c r="K5" i="31"/>
  <c r="J5" i="31"/>
  <c r="J13" i="31" s="1"/>
  <c r="H5" i="31"/>
  <c r="G5" i="31"/>
  <c r="E5" i="31"/>
  <c r="D5" i="31"/>
  <c r="D13" i="31" s="1"/>
  <c r="K23" i="31" l="1"/>
  <c r="G23" i="31"/>
  <c r="E23" i="31"/>
  <c r="H23" i="31"/>
  <c r="E13" i="31"/>
  <c r="H13" i="31"/>
</calcChain>
</file>

<file path=xl/sharedStrings.xml><?xml version="1.0" encoding="utf-8"?>
<sst xmlns="http://schemas.openxmlformats.org/spreadsheetml/2006/main" count="85" uniqueCount="27">
  <si>
    <t>KRAJE (mld. Kč) vč. Prahy</t>
  </si>
  <si>
    <t>2025</t>
  </si>
  <si>
    <t>2025-24</t>
  </si>
  <si>
    <t>2025/24</t>
  </si>
  <si>
    <t>DPPO (sdílená část)</t>
  </si>
  <si>
    <t>OBCE (mld. Kč) vč. Prahy</t>
  </si>
  <si>
    <t>DPH</t>
  </si>
  <si>
    <t>DPFO celkem</t>
  </si>
  <si>
    <t>Propočtová predikce sdílených daní</t>
  </si>
  <si>
    <t>CELKEM</t>
  </si>
  <si>
    <t>predikce 2026</t>
  </si>
  <si>
    <t>predikce 2027</t>
  </si>
  <si>
    <t>2027-26</t>
  </si>
  <si>
    <t>2027/26</t>
  </si>
  <si>
    <t>2026-25</t>
  </si>
  <si>
    <t>2026/25</t>
  </si>
  <si>
    <t>DHH (sdílená část)</t>
  </si>
  <si>
    <t>2024 GFŘ</t>
  </si>
  <si>
    <t xml:space="preserve">  DPFO - 1,5% motivace</t>
  </si>
  <si>
    <t xml:space="preserve">  DPFO - placená plátci celkem</t>
  </si>
  <si>
    <t xml:space="preserve">  DPFO - placená poplatníky (z přiznání)</t>
  </si>
  <si>
    <t xml:space="preserve">  DPFO - zvl.sazba</t>
  </si>
  <si>
    <t xml:space="preserve">  DPFO - závislá činnost</t>
  </si>
  <si>
    <t>skutečnost (GFŘ)</t>
  </si>
  <si>
    <t>- srpen 2026</t>
  </si>
  <si>
    <t>rozdíl oproti lednu</t>
  </si>
  <si>
    <t>-  leden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</si>
</sst>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0.0"/>
    <numFmt numFmtId="167" formatCode="#,##0.0%;[Red]\-#,##0.0%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6" tint="-0.24994659260841701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 style="thin">
        <color theme="4" tint="-0.24994659260841701"/>
      </right>
      <top/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0"/>
      </left>
      <right style="thin">
        <color theme="0"/>
      </right>
      <top style="thin">
        <color theme="3"/>
      </top>
      <bottom/>
      <diagonal/>
    </border>
    <border>
      <left style="thin">
        <color theme="0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0"/>
      </right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6" fillId="0" borderId="0"/>
    <xf numFmtId="0" fontId="7" fillId="0" borderId="0"/>
  </cellStyleXfs>
  <cellXfs count="51">
    <xf numFmtId="0" fontId="0" fillId="0" borderId="0" xfId="0"/>
    <xf numFmtId="0" fontId="2" fillId="0" borderId="0" xfId="0" applyFont="1" applyBorder="1" applyAlignment="1">
      <alignment vertical="center"/>
    </xf>
    <xf numFmtId="164" fontId="4" fillId="0" borderId="0" xfId="0" applyNumberFormat="1" applyFont="1" applyFill="1" applyBorder="1"/>
    <xf numFmtId="164" fontId="2" fillId="2" borderId="0" xfId="0" applyNumberFormat="1" applyFont="1" applyFill="1" applyBorder="1"/>
    <xf numFmtId="164" fontId="2" fillId="4" borderId="0" xfId="0" applyNumberFormat="1" applyFont="1" applyFill="1" applyBorder="1"/>
    <xf numFmtId="0" fontId="4" fillId="0" borderId="2" xfId="0" applyFont="1" applyBorder="1"/>
    <xf numFmtId="164" fontId="4" fillId="0" borderId="0" xfId="0" applyNumberFormat="1" applyFont="1" applyBorder="1"/>
    <xf numFmtId="167" fontId="4" fillId="0" borderId="1" xfId="1" applyNumberFormat="1" applyFont="1" applyBorder="1"/>
    <xf numFmtId="0" fontId="2" fillId="2" borderId="2" xfId="0" applyFont="1" applyFill="1" applyBorder="1"/>
    <xf numFmtId="167" fontId="2" fillId="2" borderId="1" xfId="1" applyNumberFormat="1" applyFont="1" applyFill="1" applyBorder="1"/>
    <xf numFmtId="164" fontId="2" fillId="6" borderId="0" xfId="0" applyNumberFormat="1" applyFont="1" applyFill="1" applyBorder="1"/>
    <xf numFmtId="167" fontId="2" fillId="6" borderId="1" xfId="1" applyNumberFormat="1" applyFont="1" applyFill="1" applyBorder="1"/>
    <xf numFmtId="0" fontId="2" fillId="4" borderId="3" xfId="0" applyFont="1" applyFill="1" applyBorder="1"/>
    <xf numFmtId="0" fontId="4" fillId="0" borderId="3" xfId="0" applyFont="1" applyBorder="1"/>
    <xf numFmtId="167" fontId="2" fillId="4" borderId="3" xfId="1" applyNumberFormat="1" applyFont="1" applyFill="1" applyBorder="1"/>
    <xf numFmtId="167" fontId="4" fillId="0" borderId="3" xfId="1" applyNumberFormat="1" applyFont="1" applyBorder="1"/>
    <xf numFmtId="165" fontId="2" fillId="2" borderId="2" xfId="0" applyNumberFormat="1" applyFont="1" applyFill="1" applyBorder="1"/>
    <xf numFmtId="0" fontId="2" fillId="5" borderId="3" xfId="0" applyFont="1" applyFill="1" applyBorder="1"/>
    <xf numFmtId="164" fontId="2" fillId="5" borderId="0" xfId="0" applyNumberFormat="1" applyFont="1" applyFill="1" applyBorder="1"/>
    <xf numFmtId="167" fontId="2" fillId="5" borderId="3" xfId="1" applyNumberFormat="1" applyFont="1" applyFill="1" applyBorder="1"/>
    <xf numFmtId="165" fontId="2" fillId="6" borderId="2" xfId="0" applyNumberFormat="1" applyFont="1" applyFill="1" applyBorder="1"/>
    <xf numFmtId="165" fontId="4" fillId="0" borderId="2" xfId="0" applyNumberFormat="1" applyFont="1" applyBorder="1"/>
    <xf numFmtId="0" fontId="2" fillId="0" borderId="0" xfId="0" quotePrefix="1" applyFont="1" applyBorder="1" applyAlignment="1">
      <alignment vertical="center"/>
    </xf>
    <xf numFmtId="0" fontId="5" fillId="7" borderId="0" xfId="0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5" fillId="7" borderId="7" xfId="0" applyFont="1" applyFill="1" applyBorder="1" applyAlignment="1">
      <alignment horizontal="center"/>
    </xf>
    <xf numFmtId="0" fontId="2" fillId="2" borderId="9" xfId="0" applyFont="1" applyFill="1" applyBorder="1"/>
    <xf numFmtId="0" fontId="4" fillId="0" borderId="9" xfId="0" applyFont="1" applyBorder="1"/>
    <xf numFmtId="0" fontId="2" fillId="6" borderId="9" xfId="0" applyFont="1" applyFill="1" applyBorder="1"/>
    <xf numFmtId="0" fontId="5" fillId="3" borderId="5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5" fillId="7" borderId="15" xfId="0" applyFont="1" applyFill="1" applyBorder="1" applyAlignment="1">
      <alignment horizontal="center"/>
    </xf>
    <xf numFmtId="164" fontId="0" fillId="0" borderId="0" xfId="0" applyNumberFormat="1"/>
    <xf numFmtId="164" fontId="2" fillId="0" borderId="0" xfId="0" applyNumberFormat="1" applyFont="1"/>
  </cellXfs>
  <cellStyles count="5">
    <cellStyle name="Normal" xfId="4"/>
    <cellStyle name="Normální" xfId="0" builtinId="0"/>
    <cellStyle name="Normální 2" xfId="2"/>
    <cellStyle name="Normální 4" xfId="3"/>
    <cellStyle name="Procenta" xfId="1" builtinId="5"/>
  </cellStyles>
  <dxfs count="0"/>
  <tableStyles count="0" defaultTableStyle="TableStyleMedium2" defaultPivotStyle="PivotStyleLight16"/>
  <colors>
    <mruColors>
      <color rgb="FFFF8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zoomScale="140" zoomScaleNormal="140" workbookViewId="0">
      <selection activeCell="C2" sqref="C2"/>
    </sheetView>
  </sheetViews>
  <sheetFormatPr defaultRowHeight="15" x14ac:dyDescent="0.25"/>
  <cols>
    <col min="1" max="1" width="35" customWidth="1"/>
    <col min="2" max="2" width="0" hidden="1" customWidth="1"/>
  </cols>
  <sheetData>
    <row r="1" spans="1:11" x14ac:dyDescent="0.25">
      <c r="A1" s="1" t="s">
        <v>8</v>
      </c>
      <c r="C1" s="22" t="s">
        <v>26</v>
      </c>
    </row>
    <row r="3" spans="1:11" x14ac:dyDescent="0.25">
      <c r="A3" s="41" t="s">
        <v>5</v>
      </c>
      <c r="B3" s="43" t="s">
        <v>17</v>
      </c>
      <c r="C3" s="45" t="s">
        <v>23</v>
      </c>
      <c r="D3" s="46"/>
      <c r="E3" s="47"/>
      <c r="F3" s="45" t="s">
        <v>10</v>
      </c>
      <c r="G3" s="46"/>
      <c r="H3" s="47"/>
      <c r="I3" s="45" t="s">
        <v>11</v>
      </c>
      <c r="J3" s="46"/>
      <c r="K3" s="48"/>
    </row>
    <row r="4" spans="1:11" x14ac:dyDescent="0.25">
      <c r="A4" s="42"/>
      <c r="B4" s="44"/>
      <c r="C4" s="24" t="s">
        <v>1</v>
      </c>
      <c r="D4" s="23" t="s">
        <v>2</v>
      </c>
      <c r="E4" s="25" t="s">
        <v>3</v>
      </c>
      <c r="F4" s="24">
        <v>2026</v>
      </c>
      <c r="G4" s="23" t="s">
        <v>14</v>
      </c>
      <c r="H4" s="25" t="s">
        <v>15</v>
      </c>
      <c r="I4" s="24">
        <v>2027</v>
      </c>
      <c r="J4" s="23" t="s">
        <v>12</v>
      </c>
      <c r="K4" s="26" t="s">
        <v>13</v>
      </c>
    </row>
    <row r="5" spans="1:11" x14ac:dyDescent="0.25">
      <c r="A5" s="27" t="s">
        <v>6</v>
      </c>
      <c r="B5" s="16">
        <v>146</v>
      </c>
      <c r="C5" s="16">
        <v>149.755</v>
      </c>
      <c r="D5" s="3">
        <f t="shared" ref="D5:D12" si="0">+C5-B5</f>
        <v>3.7549999999999955</v>
      </c>
      <c r="E5" s="9">
        <f t="shared" ref="E5:E13" si="1">+C5/B5-1</f>
        <v>2.5719178082191707E-2</v>
      </c>
      <c r="F5" s="16">
        <v>169</v>
      </c>
      <c r="G5" s="3">
        <f>+F5-C5</f>
        <v>19.245000000000005</v>
      </c>
      <c r="H5" s="9">
        <f>+F5/C5-1</f>
        <v>0.1285098995025209</v>
      </c>
      <c r="I5" s="8">
        <v>176.2</v>
      </c>
      <c r="J5" s="3">
        <f>+I5-F5</f>
        <v>7.1999999999999886</v>
      </c>
      <c r="K5" s="9">
        <f>+I5/F5-1</f>
        <v>4.2603550295857939E-2</v>
      </c>
    </row>
    <row r="6" spans="1:11" x14ac:dyDescent="0.25">
      <c r="A6" s="27" t="s">
        <v>4</v>
      </c>
      <c r="B6" s="16">
        <v>72.8</v>
      </c>
      <c r="C6" s="16">
        <v>80.19</v>
      </c>
      <c r="D6" s="3">
        <f t="shared" si="0"/>
        <v>7.3900000000000006</v>
      </c>
      <c r="E6" s="9">
        <f t="shared" si="1"/>
        <v>0.10151098901098909</v>
      </c>
      <c r="F6" s="16">
        <v>92.5</v>
      </c>
      <c r="G6" s="3">
        <f t="shared" ref="G6:G12" si="2">+F6-C6</f>
        <v>12.310000000000002</v>
      </c>
      <c r="H6" s="9">
        <f t="shared" ref="H6:H12" si="3">+F6/C6-1</f>
        <v>0.15351041276967203</v>
      </c>
      <c r="I6" s="16">
        <v>93.2</v>
      </c>
      <c r="J6" s="3">
        <f t="shared" ref="J6:J12" si="4">+I6-F6</f>
        <v>0.70000000000000284</v>
      </c>
      <c r="K6" s="9">
        <f t="shared" ref="K6:K12" si="5">+I6/F6-1</f>
        <v>7.5675675675674903E-3</v>
      </c>
    </row>
    <row r="7" spans="1:11" x14ac:dyDescent="0.25">
      <c r="A7" s="27" t="s">
        <v>7</v>
      </c>
      <c r="B7" s="16">
        <v>68.599999999999994</v>
      </c>
      <c r="C7" s="16">
        <f>SUM(C8:C11)</f>
        <v>72.779899999999998</v>
      </c>
      <c r="D7" s="3">
        <f t="shared" si="0"/>
        <v>4.1799000000000035</v>
      </c>
      <c r="E7" s="9">
        <f t="shared" si="1"/>
        <v>6.0931486880466457E-2</v>
      </c>
      <c r="F7" s="16">
        <v>84.9</v>
      </c>
      <c r="G7" s="3">
        <f t="shared" si="2"/>
        <v>12.120100000000008</v>
      </c>
      <c r="H7" s="9">
        <f t="shared" si="3"/>
        <v>0.16653086909984771</v>
      </c>
      <c r="I7" s="8">
        <v>89.5</v>
      </c>
      <c r="J7" s="3">
        <f t="shared" si="4"/>
        <v>4.5999999999999943</v>
      </c>
      <c r="K7" s="9">
        <f t="shared" si="5"/>
        <v>5.4181389870435748E-2</v>
      </c>
    </row>
    <row r="8" spans="1:11" x14ac:dyDescent="0.25">
      <c r="A8" s="28" t="s">
        <v>21</v>
      </c>
      <c r="B8" s="21">
        <v>11.744999999999999</v>
      </c>
      <c r="C8" s="21">
        <v>10.598000000000001</v>
      </c>
      <c r="D8" s="6">
        <f t="shared" si="0"/>
        <v>-1.1469999999999985</v>
      </c>
      <c r="E8" s="7">
        <f t="shared" si="1"/>
        <v>-9.7658578118348105E-2</v>
      </c>
      <c r="F8" s="21">
        <v>10.8</v>
      </c>
      <c r="G8" s="6">
        <f t="shared" si="2"/>
        <v>0.20199999999999996</v>
      </c>
      <c r="H8" s="7">
        <f t="shared" si="3"/>
        <v>1.9060200037742892E-2</v>
      </c>
      <c r="I8" s="5">
        <v>7.3</v>
      </c>
      <c r="J8" s="6">
        <f t="shared" si="4"/>
        <v>-3.5000000000000009</v>
      </c>
      <c r="K8" s="7">
        <f t="shared" si="5"/>
        <v>-0.32407407407407418</v>
      </c>
    </row>
    <row r="9" spans="1:11" x14ac:dyDescent="0.25">
      <c r="A9" s="28" t="s">
        <v>20</v>
      </c>
      <c r="B9" s="21">
        <v>3.7776999999999998</v>
      </c>
      <c r="C9" s="21">
        <v>5.2270000000000003</v>
      </c>
      <c r="D9" s="6">
        <f t="shared" si="0"/>
        <v>1.4493000000000005</v>
      </c>
      <c r="E9" s="7">
        <f t="shared" si="1"/>
        <v>0.383646133890992</v>
      </c>
      <c r="F9" s="21">
        <v>6.4</v>
      </c>
      <c r="G9" s="6">
        <f t="shared" si="2"/>
        <v>1.173</v>
      </c>
      <c r="H9" s="7">
        <f t="shared" si="3"/>
        <v>0.2244117084369619</v>
      </c>
      <c r="I9" s="5">
        <v>6.5</v>
      </c>
      <c r="J9" s="6">
        <f t="shared" si="4"/>
        <v>9.9999999999999645E-2</v>
      </c>
      <c r="K9" s="7">
        <f t="shared" si="5"/>
        <v>1.5625E-2</v>
      </c>
    </row>
    <row r="10" spans="1:11" x14ac:dyDescent="0.25">
      <c r="A10" s="28" t="s">
        <v>22</v>
      </c>
      <c r="B10" s="5">
        <v>50.1</v>
      </c>
      <c r="C10" s="21">
        <v>53.622</v>
      </c>
      <c r="D10" s="6">
        <f t="shared" si="0"/>
        <v>3.5219999999999985</v>
      </c>
      <c r="E10" s="7">
        <f t="shared" si="1"/>
        <v>7.0299401197604805E-2</v>
      </c>
      <c r="F10" s="21">
        <v>64</v>
      </c>
      <c r="G10" s="6">
        <f t="shared" si="2"/>
        <v>10.378</v>
      </c>
      <c r="H10" s="7">
        <f t="shared" si="3"/>
        <v>0.19353996493976355</v>
      </c>
      <c r="I10" s="21">
        <v>71.599999999999994</v>
      </c>
      <c r="J10" s="6">
        <f t="shared" si="4"/>
        <v>7.5999999999999943</v>
      </c>
      <c r="K10" s="7">
        <f t="shared" si="5"/>
        <v>0.11874999999999991</v>
      </c>
    </row>
    <row r="11" spans="1:11" x14ac:dyDescent="0.25">
      <c r="A11" s="28" t="s">
        <v>18</v>
      </c>
      <c r="B11" s="21">
        <v>3</v>
      </c>
      <c r="C11" s="21">
        <v>3.3329</v>
      </c>
      <c r="D11" s="6">
        <f t="shared" si="0"/>
        <v>0.33289999999999997</v>
      </c>
      <c r="E11" s="7">
        <f t="shared" si="1"/>
        <v>0.11096666666666666</v>
      </c>
      <c r="F11" s="21">
        <v>3.7</v>
      </c>
      <c r="G11" s="6">
        <f t="shared" si="2"/>
        <v>0.3671000000000002</v>
      </c>
      <c r="H11" s="7">
        <f t="shared" si="3"/>
        <v>0.11014431876143904</v>
      </c>
      <c r="I11" s="21">
        <v>4.0999999999999996</v>
      </c>
      <c r="J11" s="6">
        <f t="shared" si="4"/>
        <v>0.39999999999999947</v>
      </c>
      <c r="K11" s="7">
        <f t="shared" si="5"/>
        <v>0.10810810810810789</v>
      </c>
    </row>
    <row r="12" spans="1:11" x14ac:dyDescent="0.25">
      <c r="A12" s="27" t="s">
        <v>16</v>
      </c>
      <c r="B12" s="16">
        <v>3.15</v>
      </c>
      <c r="C12" s="16">
        <v>4.0839999999999996</v>
      </c>
      <c r="D12" s="3">
        <f t="shared" si="0"/>
        <v>0.93399999999999972</v>
      </c>
      <c r="E12" s="9">
        <f t="shared" si="1"/>
        <v>0.29650793650793639</v>
      </c>
      <c r="F12" s="16">
        <v>4.2</v>
      </c>
      <c r="G12" s="3">
        <f t="shared" si="2"/>
        <v>0.11600000000000055</v>
      </c>
      <c r="H12" s="9">
        <f t="shared" si="3"/>
        <v>2.8403525954946218E-2</v>
      </c>
      <c r="I12" s="16">
        <v>3.6</v>
      </c>
      <c r="J12" s="3">
        <f t="shared" si="4"/>
        <v>-0.60000000000000009</v>
      </c>
      <c r="K12" s="9">
        <f t="shared" si="5"/>
        <v>-0.1428571428571429</v>
      </c>
    </row>
    <row r="13" spans="1:11" x14ac:dyDescent="0.25">
      <c r="A13" s="29" t="s">
        <v>9</v>
      </c>
      <c r="B13" s="20">
        <f>+B5+B6+B7+B12</f>
        <v>290.54999999999995</v>
      </c>
      <c r="C13" s="20">
        <f>+C5+C6+C7+C12</f>
        <v>306.80889999999999</v>
      </c>
      <c r="D13" s="10">
        <f>+D5+D6+D7</f>
        <v>15.3249</v>
      </c>
      <c r="E13" s="11">
        <f t="shared" si="1"/>
        <v>5.5959043193942737E-2</v>
      </c>
      <c r="F13" s="20">
        <f>+F5+F6+F7+F12</f>
        <v>350.59999999999997</v>
      </c>
      <c r="G13" s="10">
        <f>+G5+G6+G7</f>
        <v>43.675100000000015</v>
      </c>
      <c r="H13" s="11">
        <f>+F13/C13-1</f>
        <v>0.1427308660211617</v>
      </c>
      <c r="I13" s="20">
        <f>+I5+I6+I7+I12</f>
        <v>362.5</v>
      </c>
      <c r="J13" s="10">
        <f>+J5+J6+J7</f>
        <v>12.499999999999986</v>
      </c>
      <c r="K13" s="11">
        <f>+I13/F13-1</f>
        <v>3.3941814033086271E-2</v>
      </c>
    </row>
    <row r="15" spans="1:11" x14ac:dyDescent="0.25">
      <c r="A15" s="36" t="s">
        <v>0</v>
      </c>
      <c r="B15" s="37" t="s">
        <v>17</v>
      </c>
      <c r="C15" s="38" t="s">
        <v>23</v>
      </c>
      <c r="D15" s="39"/>
      <c r="E15" s="40"/>
      <c r="F15" s="38" t="s">
        <v>10</v>
      </c>
      <c r="G15" s="39"/>
      <c r="H15" s="40"/>
      <c r="I15" s="38" t="s">
        <v>11</v>
      </c>
      <c r="J15" s="39"/>
      <c r="K15" s="40"/>
    </row>
    <row r="16" spans="1:11" x14ac:dyDescent="0.25">
      <c r="A16" s="36"/>
      <c r="B16" s="37"/>
      <c r="C16" s="30" t="s">
        <v>1</v>
      </c>
      <c r="D16" s="31" t="s">
        <v>2</v>
      </c>
      <c r="E16" s="32" t="s">
        <v>3</v>
      </c>
      <c r="F16" s="30">
        <v>2026</v>
      </c>
      <c r="G16" s="31" t="s">
        <v>14</v>
      </c>
      <c r="H16" s="32" t="s">
        <v>15</v>
      </c>
      <c r="I16" s="30">
        <v>2027</v>
      </c>
      <c r="J16" s="31" t="s">
        <v>12</v>
      </c>
      <c r="K16" s="32" t="s">
        <v>13</v>
      </c>
    </row>
    <row r="17" spans="1:11" x14ac:dyDescent="0.25">
      <c r="A17" s="12" t="s">
        <v>6</v>
      </c>
      <c r="B17" s="4">
        <v>57</v>
      </c>
      <c r="C17" s="4">
        <v>58.581000000000003</v>
      </c>
      <c r="D17" s="4">
        <f t="shared" ref="D17:D23" si="6">+C17-B17</f>
        <v>1.5810000000000031</v>
      </c>
      <c r="E17" s="14">
        <f t="shared" ref="E17:E23" si="7">+C17/B17-1</f>
        <v>2.7736842105263282E-2</v>
      </c>
      <c r="F17" s="4">
        <v>66.7</v>
      </c>
      <c r="G17" s="4">
        <f>+F17-C17</f>
        <v>8.1189999999999998</v>
      </c>
      <c r="H17" s="14">
        <f>+F17/C17-1</f>
        <v>0.13859442481350603</v>
      </c>
      <c r="I17" s="4">
        <v>69.5</v>
      </c>
      <c r="J17" s="4">
        <f>+I17-F17</f>
        <v>2.7999999999999972</v>
      </c>
      <c r="K17" s="14">
        <f>+I17/F17-1</f>
        <v>4.1979010494752611E-2</v>
      </c>
    </row>
    <row r="18" spans="1:11" x14ac:dyDescent="0.25">
      <c r="A18" s="12" t="s">
        <v>4</v>
      </c>
      <c r="B18" s="4">
        <v>28.5</v>
      </c>
      <c r="C18" s="4">
        <v>31.366</v>
      </c>
      <c r="D18" s="4">
        <f t="shared" si="6"/>
        <v>2.8659999999999997</v>
      </c>
      <c r="E18" s="14">
        <f t="shared" si="7"/>
        <v>0.10056140350877185</v>
      </c>
      <c r="F18" s="4">
        <v>36.5</v>
      </c>
      <c r="G18" s="4">
        <f t="shared" ref="G18:G22" si="8">+F18-C18</f>
        <v>5.1340000000000003</v>
      </c>
      <c r="H18" s="14">
        <f t="shared" ref="H18:H22" si="9">+F18/C18-1</f>
        <v>0.1636804182873175</v>
      </c>
      <c r="I18" s="4">
        <v>36.799999999999997</v>
      </c>
      <c r="J18" s="4">
        <f t="shared" ref="J18:J22" si="10">+I18-F18</f>
        <v>0.29999999999999716</v>
      </c>
      <c r="K18" s="14">
        <f t="shared" ref="K18:K22" si="11">+I18/F18-1</f>
        <v>8.219178082191636E-3</v>
      </c>
    </row>
    <row r="19" spans="1:11" x14ac:dyDescent="0.25">
      <c r="A19" s="12" t="s">
        <v>7</v>
      </c>
      <c r="B19" s="4">
        <v>25.6</v>
      </c>
      <c r="C19" s="4">
        <f>+C20+C21+C22</f>
        <v>27.435499999999998</v>
      </c>
      <c r="D19" s="4">
        <f t="shared" si="6"/>
        <v>1.8354999999999961</v>
      </c>
      <c r="E19" s="14">
        <f t="shared" si="7"/>
        <v>7.1699218749999849E-2</v>
      </c>
      <c r="F19" s="4">
        <v>31.9</v>
      </c>
      <c r="G19" s="4">
        <f t="shared" si="8"/>
        <v>4.464500000000001</v>
      </c>
      <c r="H19" s="14">
        <f t="shared" si="9"/>
        <v>0.16272712361721142</v>
      </c>
      <c r="I19" s="4">
        <v>33.799999999999997</v>
      </c>
      <c r="J19" s="4">
        <f t="shared" si="10"/>
        <v>1.8999999999999986</v>
      </c>
      <c r="K19" s="14">
        <f t="shared" si="11"/>
        <v>5.9561128526645746E-2</v>
      </c>
    </row>
    <row r="20" spans="1:11" x14ac:dyDescent="0.25">
      <c r="A20" s="13" t="s">
        <v>21</v>
      </c>
      <c r="B20" s="2">
        <v>4.5</v>
      </c>
      <c r="C20" s="2">
        <v>4.4145000000000003</v>
      </c>
      <c r="D20" s="6">
        <f t="shared" si="6"/>
        <v>-8.5499999999999687E-2</v>
      </c>
      <c r="E20" s="15">
        <f t="shared" si="7"/>
        <v>-1.8999999999999906E-2</v>
      </c>
      <c r="F20" s="2">
        <v>4.2</v>
      </c>
      <c r="G20" s="6">
        <f t="shared" si="8"/>
        <v>-0.21450000000000014</v>
      </c>
      <c r="H20" s="15">
        <f t="shared" si="9"/>
        <v>-4.8589874277947698E-2</v>
      </c>
      <c r="I20" s="2">
        <v>2.9</v>
      </c>
      <c r="J20" s="6">
        <f t="shared" si="10"/>
        <v>-1.3000000000000003</v>
      </c>
      <c r="K20" s="15">
        <f t="shared" si="11"/>
        <v>-0.30952380952380953</v>
      </c>
    </row>
    <row r="21" spans="1:11" x14ac:dyDescent="0.25">
      <c r="A21" s="13" t="s">
        <v>20</v>
      </c>
      <c r="B21" s="2">
        <v>1.5</v>
      </c>
      <c r="C21" s="2">
        <v>2.0449999999999999</v>
      </c>
      <c r="D21" s="6">
        <f t="shared" si="6"/>
        <v>0.54499999999999993</v>
      </c>
      <c r="E21" s="15">
        <f t="shared" si="7"/>
        <v>0.36333333333333329</v>
      </c>
      <c r="F21" s="2">
        <v>2.5</v>
      </c>
      <c r="G21" s="6">
        <f t="shared" si="8"/>
        <v>0.45500000000000007</v>
      </c>
      <c r="H21" s="15">
        <f t="shared" si="9"/>
        <v>0.22249388753056243</v>
      </c>
      <c r="I21" s="2">
        <v>2.6</v>
      </c>
      <c r="J21" s="6">
        <f t="shared" si="10"/>
        <v>0.10000000000000009</v>
      </c>
      <c r="K21" s="15">
        <f t="shared" si="11"/>
        <v>4.0000000000000036E-2</v>
      </c>
    </row>
    <row r="22" spans="1:11" x14ac:dyDescent="0.25">
      <c r="A22" s="13" t="s">
        <v>19</v>
      </c>
      <c r="B22" s="2">
        <v>19.600000000000001</v>
      </c>
      <c r="C22" s="2">
        <v>20.975999999999999</v>
      </c>
      <c r="D22" s="6">
        <f t="shared" si="6"/>
        <v>1.3759999999999977</v>
      </c>
      <c r="E22" s="15">
        <f t="shared" si="7"/>
        <v>7.0204081632653015E-2</v>
      </c>
      <c r="F22" s="2">
        <v>25.2</v>
      </c>
      <c r="G22" s="6">
        <f t="shared" si="8"/>
        <v>4.2240000000000002</v>
      </c>
      <c r="H22" s="15">
        <f t="shared" si="9"/>
        <v>0.2013729977116705</v>
      </c>
      <c r="I22" s="2">
        <v>28.3</v>
      </c>
      <c r="J22" s="6">
        <f t="shared" si="10"/>
        <v>3.1000000000000014</v>
      </c>
      <c r="K22" s="15">
        <f t="shared" si="11"/>
        <v>0.12301587301587302</v>
      </c>
    </row>
    <row r="23" spans="1:11" x14ac:dyDescent="0.25">
      <c r="A23" s="17" t="s">
        <v>9</v>
      </c>
      <c r="B23" s="18">
        <f>+B17+B18+B19</f>
        <v>111.1</v>
      </c>
      <c r="C23" s="18">
        <f>+C17+C18+C19</f>
        <v>117.38249999999999</v>
      </c>
      <c r="D23" s="18">
        <f t="shared" si="6"/>
        <v>6.2824999999999989</v>
      </c>
      <c r="E23" s="19">
        <f t="shared" si="7"/>
        <v>5.6548154815481588E-2</v>
      </c>
      <c r="F23" s="18">
        <f t="shared" ref="F23:J23" si="12">+F17+F18+F19</f>
        <v>135.1</v>
      </c>
      <c r="G23" s="18">
        <f t="shared" si="12"/>
        <v>17.717500000000001</v>
      </c>
      <c r="H23" s="19">
        <f>+F23/C23-1</f>
        <v>0.15093817221476802</v>
      </c>
      <c r="I23" s="18">
        <f t="shared" si="12"/>
        <v>140.1</v>
      </c>
      <c r="J23" s="18">
        <f t="shared" si="12"/>
        <v>4.9999999999999929</v>
      </c>
      <c r="K23" s="19">
        <f>+I23/F23-1</f>
        <v>3.7009622501850581E-2</v>
      </c>
    </row>
  </sheetData>
  <mergeCells count="10">
    <mergeCell ref="A15:A16"/>
    <mergeCell ref="B15:B16"/>
    <mergeCell ref="C15:E15"/>
    <mergeCell ref="F15:H15"/>
    <mergeCell ref="I15:K15"/>
    <mergeCell ref="A3:A4"/>
    <mergeCell ref="B3:B4"/>
    <mergeCell ref="C3:E3"/>
    <mergeCell ref="F3:H3"/>
    <mergeCell ref="I3:K3"/>
  </mergeCells>
  <pageMargins left="0.7" right="0.7" top="0.78740157499999996" bottom="0.78740157499999996" header="0.3" footer="0.3"/>
  <ignoredErrors>
    <ignoredError sqref="C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130" zoomScaleNormal="130" workbookViewId="0">
      <selection activeCell="M2" sqref="M2"/>
    </sheetView>
  </sheetViews>
  <sheetFormatPr defaultRowHeight="15" x14ac:dyDescent="0.25"/>
  <cols>
    <col min="1" max="1" width="35" customWidth="1"/>
    <col min="2" max="2" width="0" hidden="1" customWidth="1"/>
  </cols>
  <sheetData>
    <row r="1" spans="1:14" x14ac:dyDescent="0.25">
      <c r="A1" s="1" t="s">
        <v>8</v>
      </c>
      <c r="C1" s="22" t="s">
        <v>24</v>
      </c>
    </row>
    <row r="2" spans="1:14" x14ac:dyDescent="0.25">
      <c r="M2" t="s">
        <v>25</v>
      </c>
    </row>
    <row r="3" spans="1:14" x14ac:dyDescent="0.25">
      <c r="A3" s="41" t="s">
        <v>5</v>
      </c>
      <c r="B3" s="43" t="s">
        <v>17</v>
      </c>
      <c r="C3" s="45" t="s">
        <v>23</v>
      </c>
      <c r="D3" s="46"/>
      <c r="E3" s="47"/>
      <c r="F3" s="45" t="s">
        <v>10</v>
      </c>
      <c r="G3" s="46"/>
      <c r="H3" s="47"/>
      <c r="I3" s="45" t="s">
        <v>11</v>
      </c>
      <c r="J3" s="46"/>
      <c r="K3" s="48"/>
    </row>
    <row r="4" spans="1:14" x14ac:dyDescent="0.25">
      <c r="A4" s="42"/>
      <c r="B4" s="44"/>
      <c r="C4" s="24" t="s">
        <v>1</v>
      </c>
      <c r="D4" s="23" t="s">
        <v>2</v>
      </c>
      <c r="E4" s="25" t="s">
        <v>3</v>
      </c>
      <c r="F4" s="24">
        <v>2026</v>
      </c>
      <c r="G4" s="23" t="s">
        <v>14</v>
      </c>
      <c r="H4" s="25" t="s">
        <v>15</v>
      </c>
      <c r="I4" s="24">
        <v>2027</v>
      </c>
      <c r="J4" s="23" t="s">
        <v>12</v>
      </c>
      <c r="K4" s="26" t="s">
        <v>13</v>
      </c>
      <c r="M4">
        <v>2026</v>
      </c>
      <c r="N4">
        <v>2027</v>
      </c>
    </row>
    <row r="5" spans="1:14" x14ac:dyDescent="0.25">
      <c r="A5" s="27" t="s">
        <v>6</v>
      </c>
      <c r="B5" s="16">
        <v>146</v>
      </c>
      <c r="C5" s="16">
        <v>149.755</v>
      </c>
      <c r="D5" s="3">
        <f t="shared" ref="D5:D12" si="0">+C5-B5</f>
        <v>3.7549999999999955</v>
      </c>
      <c r="E5" s="9">
        <f t="shared" ref="E5:E13" si="1">+C5/B5-1</f>
        <v>2.5719178082191707E-2</v>
      </c>
      <c r="F5" s="16">
        <v>172.6</v>
      </c>
      <c r="G5" s="3">
        <f>+F5-C5</f>
        <v>22.844999999999999</v>
      </c>
      <c r="H5" s="9">
        <f>+F5/C5-1</f>
        <v>0.15254916363393534</v>
      </c>
      <c r="I5" s="8">
        <v>182.2</v>
      </c>
      <c r="J5" s="3">
        <f>+I5-F5</f>
        <v>9.5999999999999943</v>
      </c>
      <c r="K5" s="9">
        <f>+I5/F5-1</f>
        <v>5.5619930475086843E-2</v>
      </c>
      <c r="M5" s="50">
        <f>+F5-'01-2026'!F5</f>
        <v>3.5999999999999943</v>
      </c>
      <c r="N5" s="50">
        <f>+I5-'01-2026'!I5</f>
        <v>6</v>
      </c>
    </row>
    <row r="6" spans="1:14" x14ac:dyDescent="0.25">
      <c r="A6" s="27" t="s">
        <v>4</v>
      </c>
      <c r="B6" s="16">
        <v>72.8</v>
      </c>
      <c r="C6" s="16">
        <v>80.19</v>
      </c>
      <c r="D6" s="3">
        <f t="shared" si="0"/>
        <v>7.3900000000000006</v>
      </c>
      <c r="E6" s="9">
        <f t="shared" si="1"/>
        <v>0.10151098901098909</v>
      </c>
      <c r="F6" s="16">
        <v>92.2</v>
      </c>
      <c r="G6" s="3">
        <f t="shared" ref="G6:G12" si="2">+F6-C6</f>
        <v>12.010000000000005</v>
      </c>
      <c r="H6" s="9">
        <f t="shared" ref="H6:H12" si="3">+F6/C6-1</f>
        <v>0.14976929791744609</v>
      </c>
      <c r="I6" s="16">
        <v>92</v>
      </c>
      <c r="J6" s="3">
        <f t="shared" ref="J6:J12" si="4">+I6-F6</f>
        <v>-0.20000000000000284</v>
      </c>
      <c r="K6" s="9">
        <f t="shared" ref="K6:K12" si="5">+I6/F6-1</f>
        <v>-2.1691973969631961E-3</v>
      </c>
      <c r="M6" s="50">
        <f>+F6-'01-2026'!F6</f>
        <v>-0.29999999999999716</v>
      </c>
      <c r="N6" s="50">
        <f>+I6-'01-2026'!I6</f>
        <v>-1.2000000000000028</v>
      </c>
    </row>
    <row r="7" spans="1:14" x14ac:dyDescent="0.25">
      <c r="A7" s="27" t="s">
        <v>7</v>
      </c>
      <c r="B7" s="16">
        <v>68.599999999999994</v>
      </c>
      <c r="C7" s="16">
        <f>SUM(C8:C11)</f>
        <v>72.779899999999998</v>
      </c>
      <c r="D7" s="3">
        <f t="shared" si="0"/>
        <v>4.1799000000000035</v>
      </c>
      <c r="E7" s="9">
        <f t="shared" si="1"/>
        <v>6.0931486880466457E-2</v>
      </c>
      <c r="F7" s="16">
        <f>SUM(F8:F11)</f>
        <v>87.5</v>
      </c>
      <c r="G7" s="3">
        <f t="shared" si="2"/>
        <v>14.720100000000002</v>
      </c>
      <c r="H7" s="9">
        <f t="shared" si="3"/>
        <v>0.20225501821244607</v>
      </c>
      <c r="I7" s="16">
        <f>SUM(I8:I11)</f>
        <v>93.600000000000009</v>
      </c>
      <c r="J7" s="3">
        <f t="shared" si="4"/>
        <v>6.1000000000000085</v>
      </c>
      <c r="K7" s="9">
        <f t="shared" si="5"/>
        <v>6.971428571428584E-2</v>
      </c>
      <c r="M7" s="50">
        <f>+F7-'01-2026'!F7</f>
        <v>2.5999999999999943</v>
      </c>
      <c r="N7" s="50">
        <f>+I7-'01-2026'!I7</f>
        <v>4.1000000000000085</v>
      </c>
    </row>
    <row r="8" spans="1:14" x14ac:dyDescent="0.25">
      <c r="A8" s="28" t="s">
        <v>21</v>
      </c>
      <c r="B8" s="21">
        <v>11.744999999999999</v>
      </c>
      <c r="C8" s="21">
        <v>10.598000000000001</v>
      </c>
      <c r="D8" s="6">
        <f t="shared" si="0"/>
        <v>-1.1469999999999985</v>
      </c>
      <c r="E8" s="7">
        <f t="shared" si="1"/>
        <v>-9.7658578118348105E-2</v>
      </c>
      <c r="F8" s="21">
        <v>12.6</v>
      </c>
      <c r="G8" s="6">
        <f t="shared" si="2"/>
        <v>2.0019999999999989</v>
      </c>
      <c r="H8" s="7">
        <f t="shared" si="3"/>
        <v>0.18890356671069997</v>
      </c>
      <c r="I8" s="5">
        <v>8.9</v>
      </c>
      <c r="J8" s="6">
        <f t="shared" si="4"/>
        <v>-3.6999999999999993</v>
      </c>
      <c r="K8" s="7">
        <f t="shared" si="5"/>
        <v>-0.29365079365079361</v>
      </c>
      <c r="M8" s="49">
        <f>+F8-'01-2026'!F8</f>
        <v>1.7999999999999989</v>
      </c>
      <c r="N8" s="49">
        <f>+I8-'01-2026'!I8</f>
        <v>1.6000000000000005</v>
      </c>
    </row>
    <row r="9" spans="1:14" x14ac:dyDescent="0.25">
      <c r="A9" s="28" t="s">
        <v>20</v>
      </c>
      <c r="B9" s="21">
        <v>3.7776999999999998</v>
      </c>
      <c r="C9" s="21">
        <v>5.2270000000000003</v>
      </c>
      <c r="D9" s="6">
        <f t="shared" si="0"/>
        <v>1.4493000000000005</v>
      </c>
      <c r="E9" s="7">
        <f t="shared" si="1"/>
        <v>0.383646133890992</v>
      </c>
      <c r="F9" s="21">
        <v>6.6</v>
      </c>
      <c r="G9" s="6">
        <f t="shared" si="2"/>
        <v>1.3729999999999993</v>
      </c>
      <c r="H9" s="7">
        <f t="shared" si="3"/>
        <v>0.26267457432561692</v>
      </c>
      <c r="I9" s="5">
        <v>7.1</v>
      </c>
      <c r="J9" s="6">
        <f t="shared" si="4"/>
        <v>0.5</v>
      </c>
      <c r="K9" s="7">
        <f t="shared" si="5"/>
        <v>7.575757575757569E-2</v>
      </c>
      <c r="M9" s="49">
        <f>+F9-'01-2026'!F9</f>
        <v>0.19999999999999929</v>
      </c>
      <c r="N9" s="49">
        <f>+I9-'01-2026'!I9</f>
        <v>0.59999999999999964</v>
      </c>
    </row>
    <row r="10" spans="1:14" x14ac:dyDescent="0.25">
      <c r="A10" s="28" t="s">
        <v>22</v>
      </c>
      <c r="B10" s="5">
        <v>50.1</v>
      </c>
      <c r="C10" s="21">
        <v>53.622</v>
      </c>
      <c r="D10" s="6">
        <f t="shared" si="0"/>
        <v>3.5219999999999985</v>
      </c>
      <c r="E10" s="7">
        <f t="shared" si="1"/>
        <v>7.0299401197604805E-2</v>
      </c>
      <c r="F10" s="21">
        <v>64.599999999999994</v>
      </c>
      <c r="G10" s="6">
        <f t="shared" si="2"/>
        <v>10.977999999999994</v>
      </c>
      <c r="H10" s="7">
        <f t="shared" si="3"/>
        <v>0.20472940211107371</v>
      </c>
      <c r="I10" s="21">
        <v>73.400000000000006</v>
      </c>
      <c r="J10" s="6">
        <f t="shared" si="4"/>
        <v>8.8000000000000114</v>
      </c>
      <c r="K10" s="7">
        <f t="shared" si="5"/>
        <v>0.13622291021671851</v>
      </c>
      <c r="M10" s="49">
        <f>+F10-'01-2026'!F10</f>
        <v>0.59999999999999432</v>
      </c>
      <c r="N10" s="49">
        <f>+I10-'01-2026'!I10</f>
        <v>1.8000000000000114</v>
      </c>
    </row>
    <row r="11" spans="1:14" x14ac:dyDescent="0.25">
      <c r="A11" s="28" t="s">
        <v>18</v>
      </c>
      <c r="B11" s="21">
        <v>3</v>
      </c>
      <c r="C11" s="21">
        <v>3.3329</v>
      </c>
      <c r="D11" s="6">
        <f t="shared" si="0"/>
        <v>0.33289999999999997</v>
      </c>
      <c r="E11" s="7">
        <f t="shared" si="1"/>
        <v>0.11096666666666666</v>
      </c>
      <c r="F11" s="21">
        <v>3.7</v>
      </c>
      <c r="G11" s="6">
        <f t="shared" si="2"/>
        <v>0.3671000000000002</v>
      </c>
      <c r="H11" s="7">
        <f t="shared" si="3"/>
        <v>0.11014431876143904</v>
      </c>
      <c r="I11" s="21">
        <v>4.2</v>
      </c>
      <c r="J11" s="6">
        <f t="shared" si="4"/>
        <v>0.5</v>
      </c>
      <c r="K11" s="7">
        <f t="shared" si="5"/>
        <v>0.13513513513513509</v>
      </c>
      <c r="M11" s="49">
        <f>+F11-'01-2026'!F11</f>
        <v>0</v>
      </c>
      <c r="N11" s="49">
        <f>+I11-'01-2026'!I11</f>
        <v>0.10000000000000053</v>
      </c>
    </row>
    <row r="12" spans="1:14" x14ac:dyDescent="0.25">
      <c r="A12" s="27" t="s">
        <v>16</v>
      </c>
      <c r="B12" s="16">
        <v>3.15</v>
      </c>
      <c r="C12" s="16">
        <v>4.0839999999999996</v>
      </c>
      <c r="D12" s="3">
        <f t="shared" si="0"/>
        <v>0.93399999999999972</v>
      </c>
      <c r="E12" s="9">
        <f t="shared" si="1"/>
        <v>0.29650793650793639</v>
      </c>
      <c r="F12" s="16">
        <v>4.1500000000000004</v>
      </c>
      <c r="G12" s="3">
        <f t="shared" si="2"/>
        <v>6.6000000000000725E-2</v>
      </c>
      <c r="H12" s="9">
        <f t="shared" si="3"/>
        <v>1.6160626836435155E-2</v>
      </c>
      <c r="I12" s="16">
        <v>3.6</v>
      </c>
      <c r="J12" s="3">
        <f t="shared" si="4"/>
        <v>-0.55000000000000027</v>
      </c>
      <c r="K12" s="9">
        <f t="shared" si="5"/>
        <v>-0.1325301204819278</v>
      </c>
      <c r="M12" s="49">
        <f>+F12-'01-2026'!F12</f>
        <v>-4.9999999999999822E-2</v>
      </c>
      <c r="N12" s="49">
        <f>+I12-'01-2026'!I12</f>
        <v>0</v>
      </c>
    </row>
    <row r="13" spans="1:14" x14ac:dyDescent="0.25">
      <c r="A13" s="29" t="s">
        <v>9</v>
      </c>
      <c r="B13" s="20">
        <f>+B5+B6+B7+B12</f>
        <v>290.54999999999995</v>
      </c>
      <c r="C13" s="20">
        <f>+C5+C6+C7+C12</f>
        <v>306.80889999999999</v>
      </c>
      <c r="D13" s="10">
        <f>+D5+D6+D7</f>
        <v>15.3249</v>
      </c>
      <c r="E13" s="11">
        <f t="shared" si="1"/>
        <v>5.5959043193942737E-2</v>
      </c>
      <c r="F13" s="20">
        <f>+F5+F6+F7+F12</f>
        <v>356.45</v>
      </c>
      <c r="G13" s="10">
        <f>+G5+G6+G7</f>
        <v>49.575100000000006</v>
      </c>
      <c r="H13" s="11">
        <f>+F13/C13-1</f>
        <v>0.1617981095072536</v>
      </c>
      <c r="I13" s="20">
        <f>+I5+I6+I7+I12</f>
        <v>371.40000000000003</v>
      </c>
      <c r="J13" s="10">
        <f>+J5+J6+J7</f>
        <v>15.5</v>
      </c>
      <c r="K13" s="11">
        <f>+I13/F13-1</f>
        <v>4.1941366250526135E-2</v>
      </c>
      <c r="M13" s="50">
        <f>+F13-'01-2026'!F13</f>
        <v>5.8500000000000227</v>
      </c>
      <c r="N13" s="50">
        <f>+I13-'01-2026'!I13</f>
        <v>8.9000000000000341</v>
      </c>
    </row>
    <row r="14" spans="1:14" x14ac:dyDescent="0.25">
      <c r="M14" s="49"/>
      <c r="N14" s="49"/>
    </row>
    <row r="15" spans="1:14" x14ac:dyDescent="0.25">
      <c r="A15" s="36" t="s">
        <v>0</v>
      </c>
      <c r="B15" s="37" t="s">
        <v>17</v>
      </c>
      <c r="C15" s="38" t="s">
        <v>23</v>
      </c>
      <c r="D15" s="39"/>
      <c r="E15" s="40"/>
      <c r="F15" s="38" t="s">
        <v>10</v>
      </c>
      <c r="G15" s="39"/>
      <c r="H15" s="40"/>
      <c r="I15" s="38" t="s">
        <v>11</v>
      </c>
      <c r="J15" s="39"/>
      <c r="K15" s="40"/>
      <c r="M15" s="49"/>
      <c r="N15" s="49"/>
    </row>
    <row r="16" spans="1:14" x14ac:dyDescent="0.25">
      <c r="A16" s="36"/>
      <c r="B16" s="37"/>
      <c r="C16" s="33" t="s">
        <v>1</v>
      </c>
      <c r="D16" s="34" t="s">
        <v>2</v>
      </c>
      <c r="E16" s="35" t="s">
        <v>3</v>
      </c>
      <c r="F16" s="33">
        <v>2026</v>
      </c>
      <c r="G16" s="34" t="s">
        <v>14</v>
      </c>
      <c r="H16" s="35" t="s">
        <v>15</v>
      </c>
      <c r="I16" s="33">
        <v>2027</v>
      </c>
      <c r="J16" s="34" t="s">
        <v>12</v>
      </c>
      <c r="K16" s="35" t="s">
        <v>13</v>
      </c>
      <c r="M16" s="49"/>
      <c r="N16" s="49"/>
    </row>
    <row r="17" spans="1:14" x14ac:dyDescent="0.25">
      <c r="A17" s="12" t="s">
        <v>6</v>
      </c>
      <c r="B17" s="4">
        <v>57</v>
      </c>
      <c r="C17" s="4">
        <v>58.581000000000003</v>
      </c>
      <c r="D17" s="4">
        <f t="shared" ref="D17:D23" si="6">+C17-B17</f>
        <v>1.5810000000000031</v>
      </c>
      <c r="E17" s="14">
        <f t="shared" ref="E17:E23" si="7">+C17/B17-1</f>
        <v>2.7736842105263282E-2</v>
      </c>
      <c r="F17" s="4">
        <v>68.099999999999994</v>
      </c>
      <c r="G17" s="4">
        <f>+F17-C17</f>
        <v>9.5189999999999912</v>
      </c>
      <c r="H17" s="14">
        <f>+F17/C17-1</f>
        <v>0.16249295846776235</v>
      </c>
      <c r="I17" s="4">
        <v>71.900000000000006</v>
      </c>
      <c r="J17" s="4">
        <f>+I17-F17</f>
        <v>3.8000000000000114</v>
      </c>
      <c r="K17" s="14">
        <f>+I17/F17-1</f>
        <v>5.5800293685756452E-2</v>
      </c>
      <c r="M17" s="50">
        <f>+F17-'01-2026'!F17</f>
        <v>1.3999999999999915</v>
      </c>
      <c r="N17" s="50">
        <f>+I17-'01-2026'!I17</f>
        <v>2.4000000000000057</v>
      </c>
    </row>
    <row r="18" spans="1:14" x14ac:dyDescent="0.25">
      <c r="A18" s="12" t="s">
        <v>4</v>
      </c>
      <c r="B18" s="4">
        <v>28.5</v>
      </c>
      <c r="C18" s="4">
        <v>31.366</v>
      </c>
      <c r="D18" s="4">
        <f t="shared" si="6"/>
        <v>2.8659999999999997</v>
      </c>
      <c r="E18" s="14">
        <f t="shared" si="7"/>
        <v>0.10056140350877185</v>
      </c>
      <c r="F18" s="4">
        <v>36.4</v>
      </c>
      <c r="G18" s="4">
        <f t="shared" ref="G18:G22" si="8">+F18-C18</f>
        <v>5.0339999999999989</v>
      </c>
      <c r="H18" s="14">
        <f t="shared" ref="H18:H22" si="9">+F18/C18-1</f>
        <v>0.16049225275776324</v>
      </c>
      <c r="I18" s="4">
        <v>36.299999999999997</v>
      </c>
      <c r="J18" s="4">
        <f t="shared" ref="J18:J22" si="10">+I18-F18</f>
        <v>-0.10000000000000142</v>
      </c>
      <c r="K18" s="14">
        <f t="shared" ref="K18:K22" si="11">+I18/F18-1</f>
        <v>-2.7472527472527375E-3</v>
      </c>
      <c r="M18" s="50">
        <f>+F18-'01-2026'!F18</f>
        <v>-0.10000000000000142</v>
      </c>
      <c r="N18" s="50">
        <f>+I18-'01-2026'!I18</f>
        <v>-0.5</v>
      </c>
    </row>
    <row r="19" spans="1:14" x14ac:dyDescent="0.25">
      <c r="A19" s="12" t="s">
        <v>7</v>
      </c>
      <c r="B19" s="4">
        <v>25.6</v>
      </c>
      <c r="C19" s="4">
        <f>+C20+C21+C22</f>
        <v>27.435499999999998</v>
      </c>
      <c r="D19" s="4">
        <f t="shared" si="6"/>
        <v>1.8354999999999961</v>
      </c>
      <c r="E19" s="14">
        <f t="shared" si="7"/>
        <v>7.1699218749999849E-2</v>
      </c>
      <c r="F19" s="4">
        <f>SUM(F20:F22)</f>
        <v>33.1</v>
      </c>
      <c r="G19" s="4">
        <f t="shared" si="8"/>
        <v>5.6645000000000039</v>
      </c>
      <c r="H19" s="14">
        <f t="shared" si="9"/>
        <v>0.20646607497585268</v>
      </c>
      <c r="I19" s="4">
        <f>SUM(I20:I22)</f>
        <v>35.299999999999997</v>
      </c>
      <c r="J19" s="4">
        <f t="shared" si="10"/>
        <v>2.1999999999999957</v>
      </c>
      <c r="K19" s="14">
        <f t="shared" si="11"/>
        <v>6.6465256797582972E-2</v>
      </c>
      <c r="M19" s="50">
        <f>+F19-'01-2026'!F19</f>
        <v>1.2000000000000028</v>
      </c>
      <c r="N19" s="50">
        <f>+I19-'01-2026'!I19</f>
        <v>1.5</v>
      </c>
    </row>
    <row r="20" spans="1:14" x14ac:dyDescent="0.25">
      <c r="A20" s="13" t="s">
        <v>21</v>
      </c>
      <c r="B20" s="2">
        <v>4.5</v>
      </c>
      <c r="C20" s="2">
        <v>4.4145000000000003</v>
      </c>
      <c r="D20" s="6">
        <f t="shared" si="6"/>
        <v>-8.5499999999999687E-2</v>
      </c>
      <c r="E20" s="15">
        <f t="shared" si="7"/>
        <v>-1.8999999999999906E-2</v>
      </c>
      <c r="F20" s="2">
        <v>5</v>
      </c>
      <c r="G20" s="6">
        <f t="shared" si="8"/>
        <v>0.58549999999999969</v>
      </c>
      <c r="H20" s="15">
        <f t="shared" si="9"/>
        <v>0.13263110205006212</v>
      </c>
      <c r="I20" s="2">
        <v>3.5</v>
      </c>
      <c r="J20" s="6">
        <f t="shared" si="10"/>
        <v>-1.5</v>
      </c>
      <c r="K20" s="15">
        <f t="shared" si="11"/>
        <v>-0.30000000000000004</v>
      </c>
      <c r="M20" s="49">
        <f>+F20-'01-2026'!F20</f>
        <v>0.79999999999999982</v>
      </c>
      <c r="N20" s="49">
        <f>+I20-'01-2026'!I20</f>
        <v>0.60000000000000009</v>
      </c>
    </row>
    <row r="21" spans="1:14" x14ac:dyDescent="0.25">
      <c r="A21" s="13" t="s">
        <v>20</v>
      </c>
      <c r="B21" s="2">
        <v>1.5</v>
      </c>
      <c r="C21" s="2">
        <v>2.0449999999999999</v>
      </c>
      <c r="D21" s="6">
        <f t="shared" si="6"/>
        <v>0.54499999999999993</v>
      </c>
      <c r="E21" s="15">
        <f t="shared" si="7"/>
        <v>0.36333333333333329</v>
      </c>
      <c r="F21" s="2">
        <v>2.6</v>
      </c>
      <c r="G21" s="6">
        <f t="shared" si="8"/>
        <v>0.55500000000000016</v>
      </c>
      <c r="H21" s="15">
        <f t="shared" si="9"/>
        <v>0.27139364303178493</v>
      </c>
      <c r="I21" s="2">
        <v>2.8</v>
      </c>
      <c r="J21" s="6">
        <f t="shared" si="10"/>
        <v>0.19999999999999973</v>
      </c>
      <c r="K21" s="15">
        <f t="shared" si="11"/>
        <v>7.6923076923076872E-2</v>
      </c>
      <c r="M21" s="49">
        <f>+F21-'01-2026'!F21</f>
        <v>0.10000000000000009</v>
      </c>
      <c r="N21" s="49">
        <f>+I21-'01-2026'!I21</f>
        <v>0.19999999999999973</v>
      </c>
    </row>
    <row r="22" spans="1:14" x14ac:dyDescent="0.25">
      <c r="A22" s="13" t="s">
        <v>19</v>
      </c>
      <c r="B22" s="2">
        <v>19.600000000000001</v>
      </c>
      <c r="C22" s="2">
        <v>20.975999999999999</v>
      </c>
      <c r="D22" s="6">
        <f t="shared" si="6"/>
        <v>1.3759999999999977</v>
      </c>
      <c r="E22" s="15">
        <f t="shared" si="7"/>
        <v>7.0204081632653015E-2</v>
      </c>
      <c r="F22" s="2">
        <v>25.5</v>
      </c>
      <c r="G22" s="6">
        <f t="shared" si="8"/>
        <v>4.5240000000000009</v>
      </c>
      <c r="H22" s="15">
        <f t="shared" si="9"/>
        <v>0.21567505720823799</v>
      </c>
      <c r="I22" s="2">
        <v>29</v>
      </c>
      <c r="J22" s="6">
        <f t="shared" si="10"/>
        <v>3.5</v>
      </c>
      <c r="K22" s="15">
        <f t="shared" si="11"/>
        <v>0.13725490196078427</v>
      </c>
      <c r="M22" s="49">
        <f>+F22-'01-2026'!F22</f>
        <v>0.30000000000000071</v>
      </c>
      <c r="N22" s="49">
        <f>+I22-'01-2026'!I22</f>
        <v>0.69999999999999929</v>
      </c>
    </row>
    <row r="23" spans="1:14" x14ac:dyDescent="0.25">
      <c r="A23" s="17" t="s">
        <v>9</v>
      </c>
      <c r="B23" s="18">
        <f>+B17+B18+B19</f>
        <v>111.1</v>
      </c>
      <c r="C23" s="18">
        <f>+C17+C18+C19</f>
        <v>117.38249999999999</v>
      </c>
      <c r="D23" s="18">
        <f t="shared" si="6"/>
        <v>6.2824999999999989</v>
      </c>
      <c r="E23" s="19">
        <f t="shared" si="7"/>
        <v>5.6548154815481588E-2</v>
      </c>
      <c r="F23" s="18">
        <f t="shared" ref="F23:J23" si="12">+F17+F18+F19</f>
        <v>137.6</v>
      </c>
      <c r="G23" s="18">
        <f t="shared" si="12"/>
        <v>20.217499999999994</v>
      </c>
      <c r="H23" s="19">
        <f>+F23/C23-1</f>
        <v>0.17223606585308704</v>
      </c>
      <c r="I23" s="18">
        <f t="shared" si="12"/>
        <v>143.5</v>
      </c>
      <c r="J23" s="18">
        <f t="shared" si="12"/>
        <v>5.9000000000000057</v>
      </c>
      <c r="K23" s="19">
        <f>+I23/F23-1</f>
        <v>4.2877906976744207E-2</v>
      </c>
      <c r="M23" s="50">
        <f>+F23-'01-2026'!F23</f>
        <v>2.5</v>
      </c>
      <c r="N23" s="50">
        <f>+I23-'01-2026'!I23</f>
        <v>3.4000000000000057</v>
      </c>
    </row>
  </sheetData>
  <mergeCells count="10">
    <mergeCell ref="A3:A4"/>
    <mergeCell ref="B3:B4"/>
    <mergeCell ref="C3:E3"/>
    <mergeCell ref="F3:H3"/>
    <mergeCell ref="I3:K3"/>
    <mergeCell ref="A15:A16"/>
    <mergeCell ref="B15:B16"/>
    <mergeCell ref="C15:E15"/>
    <mergeCell ref="F15:H15"/>
    <mergeCell ref="I15:K1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01-2026</vt:lpstr>
      <vt:lpstr>08-20206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 Miroslav Ing. Ph.D.</dc:creator>
  <cp:lastModifiedBy>Miroslav Matej</cp:lastModifiedBy>
  <cp:lastPrinted>2025-04-30T13:34:40Z</cp:lastPrinted>
  <dcterms:created xsi:type="dcterms:W3CDTF">2020-06-10T14:02:31Z</dcterms:created>
  <dcterms:modified xsi:type="dcterms:W3CDTF">2026-08-17T07:01:02Z</dcterms:modified>
</cp:coreProperties>
</file>